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C:\Mravec-stavby\Mravec-stavby\__00_RECOBUILD\Akce_2025\2025_011_ZŠ Opava__PD 2025_Elektroinstalace\__PD__\Re_ Doplnění Elektroinstalace - Opava\edit\"/>
    </mc:Choice>
  </mc:AlternateContent>
  <xr:revisionPtr revIDLastSave="0" documentId="13_ncr:1_{4BFF5B59-9524-44BC-ACE8-B20E6CB03465}" xr6:coauthVersionLast="47" xr6:coauthVersionMax="47" xr10:uidLastSave="{00000000-0000-0000-0000-000000000000}"/>
  <bookViews>
    <workbookView xWindow="-108" yWindow="-108" windowWidth="23256" windowHeight="12456" activeTab="1" xr2:uid="{00000000-000D-0000-FFFF-FFFF00000000}"/>
  </bookViews>
  <sheets>
    <sheet name="Pokyny pro vyplnění" sheetId="11" r:id="rId1"/>
    <sheet name="Stavba" sheetId="1" r:id="rId2"/>
    <sheet name="VzorPolozky" sheetId="10" state="hidden" r:id="rId3"/>
    <sheet name="01 25.2.E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25.2.E Pol'!$1:$7</definedName>
    <definedName name="oadresa">Stavba!$D$6</definedName>
    <definedName name="Objednatel" localSheetId="1">Stavba!$D$5</definedName>
    <definedName name="Objekt" localSheetId="1">Stavba!$B$38</definedName>
    <definedName name="_xlnm.Print_Area" localSheetId="3">'01 25.2.E Pol'!$A$1:$W$64</definedName>
    <definedName name="_xlnm.Print_Area" localSheetId="1">Stavba!$A$1:$J$56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52" i="12" l="1"/>
  <c r="AY28" i="12"/>
  <c r="AY22" i="12"/>
  <c r="AY20" i="12"/>
  <c r="AY11" i="12"/>
  <c r="G9" i="12"/>
  <c r="G8" i="12" s="1"/>
  <c r="I53" i="1" s="1"/>
  <c r="I9" i="12"/>
  <c r="K9" i="12"/>
  <c r="O9" i="12"/>
  <c r="Q9" i="12"/>
  <c r="T9" i="12"/>
  <c r="G10" i="12"/>
  <c r="I10" i="12"/>
  <c r="K10" i="12"/>
  <c r="M10" i="12"/>
  <c r="O10" i="12"/>
  <c r="Q10" i="12"/>
  <c r="T10" i="12"/>
  <c r="G13" i="12"/>
  <c r="M13" i="12" s="1"/>
  <c r="I13" i="12"/>
  <c r="I12" i="12" s="1"/>
  <c r="K13" i="12"/>
  <c r="O13" i="12"/>
  <c r="O12" i="12" s="1"/>
  <c r="Q13" i="12"/>
  <c r="Q12" i="12" s="1"/>
  <c r="T13" i="12"/>
  <c r="G15" i="12"/>
  <c r="I15" i="12"/>
  <c r="K15" i="12"/>
  <c r="M15" i="12"/>
  <c r="O15" i="12"/>
  <c r="Q15" i="12"/>
  <c r="T15" i="12"/>
  <c r="G16" i="12"/>
  <c r="I16" i="12"/>
  <c r="K16" i="12"/>
  <c r="O16" i="12"/>
  <c r="Q16" i="12"/>
  <c r="T16" i="12"/>
  <c r="G19" i="12"/>
  <c r="M19" i="12" s="1"/>
  <c r="I19" i="12"/>
  <c r="K19" i="12"/>
  <c r="O19" i="12"/>
  <c r="Q19" i="12"/>
  <c r="T19" i="12"/>
  <c r="G21" i="12"/>
  <c r="M21" i="12" s="1"/>
  <c r="I21" i="12"/>
  <c r="K21" i="12"/>
  <c r="O21" i="12"/>
  <c r="Q21" i="12"/>
  <c r="T21" i="12"/>
  <c r="G23" i="12"/>
  <c r="M23" i="12" s="1"/>
  <c r="I23" i="12"/>
  <c r="K23" i="12"/>
  <c r="O23" i="12"/>
  <c r="Q23" i="12"/>
  <c r="T23" i="12"/>
  <c r="G24" i="12"/>
  <c r="I24" i="12"/>
  <c r="K24" i="12"/>
  <c r="M24" i="12"/>
  <c r="O24" i="12"/>
  <c r="Q24" i="12"/>
  <c r="T24" i="12"/>
  <c r="G26" i="12"/>
  <c r="M26" i="12" s="1"/>
  <c r="I26" i="12"/>
  <c r="K26" i="12"/>
  <c r="O26" i="12"/>
  <c r="Q26" i="12"/>
  <c r="T26" i="12"/>
  <c r="G27" i="12"/>
  <c r="I27" i="12"/>
  <c r="K27" i="12"/>
  <c r="M27" i="12"/>
  <c r="O27" i="12"/>
  <c r="Q27" i="12"/>
  <c r="T27" i="12"/>
  <c r="G30" i="12"/>
  <c r="M30" i="12" s="1"/>
  <c r="I30" i="12"/>
  <c r="K30" i="12"/>
  <c r="O30" i="12"/>
  <c r="Q30" i="12"/>
  <c r="T30" i="12"/>
  <c r="G31" i="12"/>
  <c r="M31" i="12" s="1"/>
  <c r="I31" i="12"/>
  <c r="K31" i="12"/>
  <c r="O31" i="12"/>
  <c r="Q31" i="12"/>
  <c r="T31" i="12"/>
  <c r="G33" i="12"/>
  <c r="I33" i="12"/>
  <c r="K33" i="12"/>
  <c r="M33" i="12"/>
  <c r="O33" i="12"/>
  <c r="Q33" i="12"/>
  <c r="T33" i="12"/>
  <c r="G34" i="12"/>
  <c r="I34" i="12"/>
  <c r="K34" i="12"/>
  <c r="M34" i="12"/>
  <c r="O34" i="12"/>
  <c r="Q34" i="12"/>
  <c r="T34" i="12"/>
  <c r="G35" i="12"/>
  <c r="I35" i="12"/>
  <c r="K35" i="12"/>
  <c r="M35" i="12"/>
  <c r="O35" i="12"/>
  <c r="Q35" i="12"/>
  <c r="T35" i="12"/>
  <c r="G37" i="12"/>
  <c r="M37" i="12" s="1"/>
  <c r="I37" i="12"/>
  <c r="K37" i="12"/>
  <c r="O37" i="12"/>
  <c r="Q37" i="12"/>
  <c r="T37" i="12"/>
  <c r="G38" i="12"/>
  <c r="M38" i="12" s="1"/>
  <c r="I38" i="12"/>
  <c r="K38" i="12"/>
  <c r="O38" i="12"/>
  <c r="Q38" i="12"/>
  <c r="T38" i="12"/>
  <c r="G40" i="12"/>
  <c r="M40" i="12" s="1"/>
  <c r="I40" i="12"/>
  <c r="K40" i="12"/>
  <c r="O40" i="12"/>
  <c r="Q40" i="12"/>
  <c r="T40" i="12"/>
  <c r="G41" i="12"/>
  <c r="M41" i="12" s="1"/>
  <c r="I41" i="12"/>
  <c r="K41" i="12"/>
  <c r="O41" i="12"/>
  <c r="Q41" i="12"/>
  <c r="T41" i="12"/>
  <c r="G42" i="12"/>
  <c r="I42" i="12"/>
  <c r="K42" i="12"/>
  <c r="M42" i="12"/>
  <c r="O42" i="12"/>
  <c r="Q42" i="12"/>
  <c r="T42" i="12"/>
  <c r="G44" i="12"/>
  <c r="M44" i="12" s="1"/>
  <c r="I44" i="12"/>
  <c r="K44" i="12"/>
  <c r="O44" i="12"/>
  <c r="Q44" i="12"/>
  <c r="T44" i="12"/>
  <c r="G45" i="12"/>
  <c r="I45" i="12"/>
  <c r="K45" i="12"/>
  <c r="M45" i="12"/>
  <c r="O45" i="12"/>
  <c r="Q45" i="12"/>
  <c r="T45" i="12"/>
  <c r="G47" i="12"/>
  <c r="M47" i="12" s="1"/>
  <c r="I47" i="12"/>
  <c r="K47" i="12"/>
  <c r="O47" i="12"/>
  <c r="Q47" i="12"/>
  <c r="T47" i="12"/>
  <c r="G48" i="12"/>
  <c r="I48" i="12"/>
  <c r="K48" i="12"/>
  <c r="M48" i="12"/>
  <c r="O48" i="12"/>
  <c r="Q48" i="12"/>
  <c r="T48" i="12"/>
  <c r="G50" i="12"/>
  <c r="M50" i="12" s="1"/>
  <c r="I50" i="12"/>
  <c r="K50" i="12"/>
  <c r="O50" i="12"/>
  <c r="Q50" i="12"/>
  <c r="T50" i="12"/>
  <c r="G51" i="12"/>
  <c r="I51" i="12"/>
  <c r="K51" i="12"/>
  <c r="M51" i="12"/>
  <c r="O51" i="12"/>
  <c r="Q51" i="12"/>
  <c r="T51" i="12"/>
  <c r="G53" i="12"/>
  <c r="I53" i="12"/>
  <c r="K53" i="12"/>
  <c r="M53" i="12"/>
  <c r="O53" i="12"/>
  <c r="Q53" i="12"/>
  <c r="T53" i="12"/>
  <c r="G55" i="12"/>
  <c r="M55" i="12" s="1"/>
  <c r="I55" i="12"/>
  <c r="K55" i="12"/>
  <c r="O55" i="12"/>
  <c r="Q55" i="12"/>
  <c r="T55" i="12"/>
  <c r="G56" i="12"/>
  <c r="I56" i="12"/>
  <c r="K56" i="12"/>
  <c r="M56" i="12"/>
  <c r="O56" i="12"/>
  <c r="Q56" i="12"/>
  <c r="T56" i="12"/>
  <c r="G57" i="12"/>
  <c r="M57" i="12" s="1"/>
  <c r="I57" i="12"/>
  <c r="K57" i="12"/>
  <c r="O57" i="12"/>
  <c r="Q57" i="12"/>
  <c r="T57" i="12"/>
  <c r="G59" i="12"/>
  <c r="I59" i="12"/>
  <c r="K59" i="12"/>
  <c r="M59" i="12"/>
  <c r="O59" i="12"/>
  <c r="Q59" i="12"/>
  <c r="T59" i="12"/>
  <c r="G60" i="12"/>
  <c r="M60" i="12" s="1"/>
  <c r="I60" i="12"/>
  <c r="K60" i="12"/>
  <c r="O60" i="12"/>
  <c r="Q60" i="12"/>
  <c r="T60" i="12"/>
  <c r="AC63" i="12"/>
  <c r="F41" i="1" s="1"/>
  <c r="I20" i="1"/>
  <c r="I19" i="1"/>
  <c r="I17" i="1"/>
  <c r="H43" i="1"/>
  <c r="J28" i="1"/>
  <c r="J26" i="1"/>
  <c r="G38" i="1"/>
  <c r="F38" i="1"/>
  <c r="J23" i="1"/>
  <c r="J24" i="1"/>
  <c r="J25" i="1"/>
  <c r="J27" i="1"/>
  <c r="E24" i="1"/>
  <c r="G24" i="1"/>
  <c r="E26" i="1"/>
  <c r="G26" i="1"/>
  <c r="T12" i="12" l="1"/>
  <c r="K12" i="12"/>
  <c r="O8" i="12"/>
  <c r="Q8" i="12"/>
  <c r="T8" i="12"/>
  <c r="M9" i="12"/>
  <c r="F39" i="1"/>
  <c r="F43" i="1" s="1"/>
  <c r="G23" i="1" s="1"/>
  <c r="F42" i="1"/>
  <c r="I18" i="12"/>
  <c r="M18" i="12"/>
  <c r="Q18" i="12"/>
  <c r="M8" i="12"/>
  <c r="K8" i="12"/>
  <c r="T18" i="12"/>
  <c r="AD63" i="12"/>
  <c r="K18" i="12"/>
  <c r="O18" i="12"/>
  <c r="I8" i="12"/>
  <c r="G12" i="12"/>
  <c r="I54" i="1" s="1"/>
  <c r="I16" i="1" s="1"/>
  <c r="M16" i="12"/>
  <c r="M12" i="12" s="1"/>
  <c r="G18" i="12"/>
  <c r="I55" i="1" s="1"/>
  <c r="I18" i="1" s="1"/>
  <c r="I21" i="1" l="1"/>
  <c r="G42" i="1"/>
  <c r="I42" i="1" s="1"/>
  <c r="G41" i="1"/>
  <c r="I41" i="1" s="1"/>
  <c r="G39" i="1"/>
  <c r="G63" i="12"/>
  <c r="I56" i="1"/>
  <c r="J55" i="1" l="1"/>
  <c r="J54" i="1"/>
  <c r="J53" i="1"/>
  <c r="G43" i="1"/>
  <c r="G25" i="1" s="1"/>
  <c r="A27" i="1" s="1"/>
  <c r="I39" i="1"/>
  <c r="I43" i="1" s="1"/>
  <c r="J42" i="1" l="1"/>
  <c r="J39" i="1"/>
  <c r="J43" i="1" s="1"/>
  <c r="J41" i="1"/>
  <c r="G28" i="1"/>
  <c r="G27" i="1" s="1"/>
  <c r="G29" i="1" s="1"/>
  <c r="A28" i="1"/>
  <c r="J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Jakub Sladkovský</author>
  </authors>
  <commentList>
    <comment ref="R6" authorId="0" shapeId="0" xr:uid="{CB7F1EF8-09C4-46AC-AE6D-96409D85A644}">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<sst xmlns="http://schemas.openxmlformats.org/spreadsheetml/2006/main" count="414" uniqueCount="203">
  <si>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</si>
  <si>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</si>
  <si>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</si>
  <si>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</si>
  <si>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</si>
  <si>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</si>
  <si>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</si>
  <si>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</si>
  <si>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</si>
  <si>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</si>
  <si>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</si>
  <si>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</si>
  <si>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</si>
  <si>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</si>
  <si>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</si>
  <si>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</si>
  <si>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</si>
  <si>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</si>
  <si>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</si>
  <si>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</si>
  <si>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</si>
  <si>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</si>
  <si>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</si>
  <si>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</si>
  <si>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</si>
  <si>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</si>
  <si>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</si>
  <si>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</si>
  <si>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</si>
  <si>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</si>
  <si>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</si>
  <si>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</si>
  <si>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</si>
  <si>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</si>
  <si>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</si>
  <si>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</si>
  <si>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</si>
  <si>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</si>
  <si>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</si>
  <si>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</si>
  <si>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</si>
  <si>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</si>
  <si>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</si>
  <si>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25.2.E</t>
  </si>
  <si>
    <t>ZŠ Otická</t>
  </si>
  <si>
    <t>01</t>
  </si>
  <si>
    <t>Zařízení silnoproudé a slaboproudé elektrotechniky</t>
  </si>
  <si>
    <t>Objekt:</t>
  </si>
  <si>
    <t>Rozpočet:</t>
  </si>
  <si>
    <t>2025-3901</t>
  </si>
  <si>
    <t>Modernizace a vybavení odborných učeben v Opavě</t>
  </si>
  <si>
    <t>Stavba</t>
  </si>
  <si>
    <t>Stavební objekt</t>
  </si>
  <si>
    <t>Celkem za stavbu</t>
  </si>
  <si>
    <t>CZK</t>
  </si>
  <si>
    <t>#POPS</t>
  </si>
  <si>
    <t>Popis stavby: 2025-3901 - Modernizace a vybavení odborných učeben v Opavě</t>
  </si>
  <si>
    <t>#POPO</t>
  </si>
  <si>
    <t>Popis objektu: 01 - Zařízení silnoproudé a slaboproudé elektrotechniky</t>
  </si>
  <si>
    <t>#POPR</t>
  </si>
  <si>
    <t>Popis rozpočtu: 25.2.E - ZŠ Otická</t>
  </si>
  <si>
    <t>Rekapitulace dílů</t>
  </si>
  <si>
    <t>Typ dílu</t>
  </si>
  <si>
    <t>900</t>
  </si>
  <si>
    <t>HZS</t>
  </si>
  <si>
    <t>96</t>
  </si>
  <si>
    <t>Bourání konstrukcí</t>
  </si>
  <si>
    <t>M21</t>
  </si>
  <si>
    <t>Elektromontáže</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</si>
  <si>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</si>
  <si>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</si>
  <si>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</si>
  <si>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</si>
  <si>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</si>
  <si>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</si>
  <si>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</si>
  <si>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</si>
  <si>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</si>
  <si>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</si>
  <si>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</si>
  <si>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</si>
  <si>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</si>
  <si>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</si>
  <si>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</si>
  <si>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</si>
  <si>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</si>
  <si>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</si>
  <si>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</si>
  <si>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</si>
  <si>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</si>
  <si>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Cenová úroveň</t>
  </si>
  <si>
    <t>Nhod / MJ</t>
  </si>
  <si>
    <t>Nhod celk.</t>
  </si>
  <si>
    <t>Dodavatel</t>
  </si>
  <si>
    <t>Typ položky</t>
  </si>
  <si>
    <t>Stav položky</t>
  </si>
  <si>
    <t>Díl:</t>
  </si>
  <si>
    <t>DIL</t>
  </si>
  <si>
    <t>901      R00</t>
  </si>
  <si>
    <t>Hzs-předběžná obhlídka     čl.17-1a</t>
  </si>
  <si>
    <t>h</t>
  </si>
  <si>
    <t>Indiv</t>
  </si>
  <si>
    <t>Běžná</t>
  </si>
  <si>
    <t>POL10_</t>
  </si>
  <si>
    <t>900      V01</t>
  </si>
  <si>
    <t>HZS, Demontážní práce</t>
  </si>
  <si>
    <t>Demontáž stávajích zařízení kvalifikovaným pracovníkem MaR, zabezpečení odpojení z hlediska poškození zařízení, úschova zařízení pro následnou montáž,  zajištění provizorního stavu komunikace.</t>
  </si>
  <si>
    <t>POP</t>
  </si>
  <si>
    <t>973031324R00</t>
  </si>
  <si>
    <t>Vysekání v cihelném zdivu výklenků a kapes kapes na jakoukoliv maltu vápennou nebo vápenocementovou, plochy do 0,1 m2, hloubky do 150 mm</t>
  </si>
  <si>
    <t>kus</t>
  </si>
  <si>
    <t>Práce</t>
  </si>
  <si>
    <t>POL1_</t>
  </si>
  <si>
    <t>Včetně pomocného lešení o výšce podlahy do 1900 mm a pro zatížení do 1,5 kPa  (150 kg/m2).</t>
  </si>
  <si>
    <t>220261662R00</t>
  </si>
  <si>
    <t>Zhotovení drážky ve zdi cihlovém</t>
  </si>
  <si>
    <t>m</t>
  </si>
  <si>
    <t>220261665R00</t>
  </si>
  <si>
    <t>Začištění drážky, konečná úprava</t>
  </si>
  <si>
    <t>Odkaz na mn. položky pořadí 4 : 19,00000</t>
  </si>
  <si>
    <t>VV</t>
  </si>
  <si>
    <t>900      T02</t>
  </si>
  <si>
    <t>HZS, Montážní práce v rozvaděči - odborné montáž/úprava/  rozvaděče</t>
  </si>
  <si>
    <t>Montáž nových zařízení kvalifikovaným pracovníkem MaR z hlediska poškození stávajících zařízení a uvedení do provozního stavu.</t>
  </si>
  <si>
    <t>45166013-3001T24</t>
  </si>
  <si>
    <t>Rozvaděčová skříň  rozměry</t>
  </si>
  <si>
    <t>ks</t>
  </si>
  <si>
    <t>Specifikace</t>
  </si>
  <si>
    <t>POL3_</t>
  </si>
  <si>
    <t>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t>
  </si>
  <si>
    <t>34535400.P1T</t>
  </si>
  <si>
    <t>Přepínač  sériový, řaz.1    zapuštěný</t>
  </si>
  <si>
    <t>34536700R</t>
  </si>
  <si>
    <t>rámeček pro elektroinst. přístroje (zásuvky a spínače); jednonásobný</t>
  </si>
  <si>
    <t>Odkaz na mn. položky pořadí 8 : 2,00000</t>
  </si>
  <si>
    <t>650101921R00</t>
  </si>
  <si>
    <t>Montáž svítidla nouzového, stropního, přisazeného</t>
  </si>
  <si>
    <t>D150302T</t>
  </si>
  <si>
    <t>Přisazené LED nouzové svítidlo1,3W, s piktogramem; krytí  IP65; tělo polykarbonát; difusor</t>
  </si>
  <si>
    <t>autonomie 3hod; svítí při výpadku; hmotnost 0,8kg; rozměry 352x110x64mm; vč. zdroje,  vč.recyklačního poplatku - ozn.2</t>
  </si>
  <si>
    <t>Odkaz na mn. položky pořadí 10 : 1,00000</t>
  </si>
  <si>
    <t>210810057R00</t>
  </si>
  <si>
    <t>Montáž kabelu CYKY 750 V, 5 žilového, pevně uloženého</t>
  </si>
  <si>
    <t>34111098R</t>
  </si>
  <si>
    <t>kabel CYKY; instalační; pro pevné uložení ve vnitřních a venk.prostorách v zemi, betonu; Cu plné holé jádro, tvar jádra RE-kulatý jednodrát; počet a průřez žil 5x4mm2; počet žil 5; teplota použití -30 až 70 °C; max.provoz.teplota při zkratu 160 °C; min.teplota pokládky -5 °C; průřez vodiče 4,0 mm2; samozhášivý; odolnost vůči UV záření; barva pláště černá</t>
  </si>
  <si>
    <t>Odkaz na mn. položky pořadí 12 : 15,00000*1,05</t>
  </si>
  <si>
    <t>210100002R00</t>
  </si>
  <si>
    <t>Ukončení vodičů  v rozvaděči včetně zapojení a vodičové koncovky,  , průřez do 6 mm2</t>
  </si>
  <si>
    <t>34111036R</t>
  </si>
  <si>
    <t>kabel CYKY; instalační; pro pevné uložení ve vnitřních a venk.prostorách v zemi, betonu; Cu plné holé jádro, tvar jádra RE-kulatý jednodrát; počet a průřez žil 3x2,5mm2; počet žil 3; teplota použití -30 až 70 °C; max.provoz.teplota při zkratu 160 °C; min.teplota pokládky -5 °C; průřez vodiče 2,5 mm2; samozhášivý; odolnost vůči UV záření; barva pláště černá</t>
  </si>
  <si>
    <t>210810046R00</t>
  </si>
  <si>
    <t>Montáž kabelu CYKY 750 V, 3 x 2,5 mm2, pevně uloženého</t>
  </si>
  <si>
    <t>Odkaz na mn. položky pořadí 15 : 32,00000</t>
  </si>
  <si>
    <t>34111030R</t>
  </si>
  <si>
    <t>kabel CYKY; instalační; pro pevné uložení ve vnitřních a venk.prostorách v zemi, betonu; Cu plné holé jádro, tvar jádra RE-kulatý jednodrát; počet a průřez žil 3x1,5mm2; počet žil 3; teplota použití -30 až 70 °C; max.provoz.teplota při zkratu 160 °C; min.teplota pokládky -5 °C; průřez vodiče 1,5 mm2; samozhášivý; odolnost vůči UV záření; barva pláště černá</t>
  </si>
  <si>
    <t>210810045R00</t>
  </si>
  <si>
    <t>Montáž kabelu CYKY 750 V, 3 x 1,5 mm2, pevně uloženého</t>
  </si>
  <si>
    <t>Odkaz na mn. položky pořadí 17 : 22,00000</t>
  </si>
  <si>
    <t>210100001R00</t>
  </si>
  <si>
    <t>Ukončení vodičů  v rozvaděči včetně zapojení a vodičové koncovky,  , průřez do 2,5 mm2</t>
  </si>
  <si>
    <t>35441846R</t>
  </si>
  <si>
    <t>štítek označení, plast</t>
  </si>
  <si>
    <t>210950101R00</t>
  </si>
  <si>
    <t xml:space="preserve">Vodiče, šňůry a kabely hliníkové označovací štítek na kabel,  ,  </t>
  </si>
  <si>
    <t>Odkaz na mn. položky pořadí 20 : 8,00000</t>
  </si>
  <si>
    <t>210010003R00</t>
  </si>
  <si>
    <t xml:space="preserve">Montáž trubky ohebné, z PVC, uložené pod omítku, vnější průměr 25 mm,  ,  </t>
  </si>
  <si>
    <t>345710010000.23T</t>
  </si>
  <si>
    <t>Trubka elektroinstalační Kopex  2323</t>
  </si>
  <si>
    <t>Odkaz na mn. položky pořadí 22 : 21,00000</t>
  </si>
  <si>
    <t>34572125R</t>
  </si>
  <si>
    <t>lišta elektroinstalační vkládací; mat. PVC samozhášivé; Š x V 40 x 40 mm; délka 2,00 m; bílá; stupeň hořlavosti A-C3; teplot.rozsah -5 až 60 °C</t>
  </si>
  <si>
    <t>220301022R00</t>
  </si>
  <si>
    <t>Lišta elektroinstalační L 40</t>
  </si>
  <si>
    <t>Odkaz na mn. položky pořadí 24 : 3,00000</t>
  </si>
  <si>
    <t>220260020R00</t>
  </si>
  <si>
    <t>Krabice KU 68 ve zdi včetně vysekání lůžka</t>
  </si>
  <si>
    <t>432 580-123T</t>
  </si>
  <si>
    <t>Koordinace s ostatními profesemi</t>
  </si>
  <si>
    <t>soubor</t>
  </si>
  <si>
    <t>koordinace časové souoslednosti, návazností hranic dodávek a montáží, sběr technických podkladů od navazujících profesí.</t>
  </si>
  <si>
    <t>433 580-126T</t>
  </si>
  <si>
    <t>Revize elektro</t>
  </si>
  <si>
    <t>Revize vyhrazeného elektrického zařízení dle ČSN 33 1500</t>
  </si>
  <si>
    <t>005241010R</t>
  </si>
  <si>
    <t>Dokumentace skutečného provedení</t>
  </si>
  <si>
    <t>Soubor</t>
  </si>
  <si>
    <t>005231030R</t>
  </si>
  <si>
    <t>Zkušební provoz</t>
  </si>
  <si>
    <t>005211080.10T</t>
  </si>
  <si>
    <t>Likvidace materiálů a obalů</t>
  </si>
  <si>
    <t>VRN</t>
  </si>
  <si>
    <t>POL99_8</t>
  </si>
  <si>
    <t>Náklady na likvidace materiálů a obalů</t>
  </si>
  <si>
    <t>110      R00</t>
  </si>
  <si>
    <t>Mimostaveništní doprava individual.</t>
  </si>
  <si>
    <t xml:space="preserve">km    </t>
  </si>
  <si>
    <t>900      TR4</t>
  </si>
  <si>
    <t>HZS, TIČR -  ZPRÁVA</t>
  </si>
  <si>
    <t>KS</t>
  </si>
  <si>
    <t>Nahlášení a zajištění závazného stanoviska TIČR k montáži MaR dle místně příslušného úřadu.</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</si>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</sst>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shrinkToFit="1"/>
    </xf>
    <xf numFmtId="4" fontId="5" fillId="0" borderId="32" xfId="0" applyNumberFormat="1" applyFont="1" applyBorder="1" applyAlignment="1">
      <alignment vertical="center"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164" fontId="3" fillId="0" borderId="33" xfId="0" applyNumberFormat="1" applyFont="1" applyBorder="1" applyAlignment="1">
      <alignment vertical="center"/>
    </xf>
    <xf numFmtId="164" fontId="3" fillId="3" borderId="36"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6" xfId="0" applyNumberFormat="1" applyFont="1" applyFill="1" applyBorder="1" applyAlignment="1">
      <alignment horizontal="center" vertical="center"/>
    </xf>
    <xf numFmtId="4" fontId="3" fillId="3" borderId="36"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Alignment="1">
      <alignment vertical="top"/>
    </xf>
    <xf numFmtId="49" fontId="17" fillId="0" borderId="0" xfId="0" applyNumberFormat="1" applyFont="1" applyAlignment="1">
      <alignment vertical="top"/>
    </xf>
    <xf numFmtId="165" fontId="17" fillId="0" borderId="0" xfId="0" applyNumberFormat="1" applyFont="1" applyAlignment="1">
      <alignment vertical="top" shrinkToFit="1"/>
    </xf>
    <xf numFmtId="4" fontId="17" fillId="0" borderId="0" xfId="0" applyNumberFormat="1" applyFont="1" applyAlignment="1">
      <alignment vertical="top" shrinkToFit="1"/>
    </xf>
    <xf numFmtId="165" fontId="19" fillId="0" borderId="0" xfId="0" applyNumberFormat="1" applyFont="1" applyAlignment="1">
      <alignment horizontal="center" vertical="top" wrapText="1" shrinkToFit="1"/>
    </xf>
    <xf numFmtId="165" fontId="19" fillId="0" borderId="0" xfId="0" applyNumberFormat="1" applyFont="1" applyAlignment="1">
      <alignment vertical="top" wrapText="1" shrinkToFit="1"/>
    </xf>
    <xf numFmtId="4" fontId="5" fillId="3" borderId="0" xfId="0" applyNumberFormat="1" applyFont="1" applyFill="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7"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20" fillId="0" borderId="0" xfId="0" applyFont="1" applyAlignment="1">
      <alignment wrapText="1"/>
    </xf>
    <xf numFmtId="49" fontId="5"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165" fontId="19" fillId="0" borderId="0" xfId="0" quotePrefix="1" applyNumberFormat="1" applyFont="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9" fontId="8" fillId="4" borderId="0" xfId="0" applyNumberFormat="1"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4" borderId="6" xfId="0" applyNumberFormat="1" applyFont="1" applyFill="1" applyBorder="1" applyAlignment="1" applyProtection="1">
      <alignment horizontal="left" vertical="center"/>
      <protection locked="0"/>
    </xf>
    <xf numFmtId="49" fontId="0" fillId="4" borderId="6" xfId="0" applyNumberFormat="1"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10\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21" t="s">
        <v>38</v>
      </c>
    </row>
    <row r="2" spans="1:7" ht="57.75" customHeight="1" x14ac:dyDescent="0.25">
      <c r="A2" s="195" t="s">
        <v>39</v>
      </c>
      <c r="B2" s="195"/>
      <c r="C2" s="195"/>
      <c r="D2" s="195"/>
      <c r="E2" s="195"/>
      <c r="F2" s="195"/>
      <c r="G2" s="195"/>
    </row>
  </sheetData>
  <sheetProtection algorithmName="SHA-512" hashValue="oYdp/Qbk7Qy2fcAHIa9jvqLhG9XF4Xg3q3X0xI8OV8lojqMV9LbnVCxanBjTIdMvzQ2jbR6lCJjSk+KhWkjSWA==" saltValue="ucCQZ7e+Hfp+NrIR9Jpifg=="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59"/>
  <sheetViews>
    <sheetView showGridLines="0" tabSelected="1" topLeftCell="B1" zoomScaleNormal="100" zoomScaleSheetLayoutView="75" workbookViewId="0">
      <selection activeCell="I5" sqref="I5"/>
    </sheetView>
  </sheetViews>
  <sheetFormatPr defaultColWidth="9" defaultRowHeight="13.2" x14ac:dyDescent="0.25"/>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s>
  <sheetData>
    <row r="1" spans="1:15" ht="33.75" customHeight="1" x14ac:dyDescent="0.25">
      <c r="A1" s="47" t="s">
        <v>36</v>
      </c>
      <c r="B1" s="230" t="s">
        <v>41</v>
      </c>
      <c r="C1" s="231"/>
      <c r="D1" s="231"/>
      <c r="E1" s="231"/>
      <c r="F1" s="231"/>
      <c r="G1" s="231"/>
      <c r="H1" s="231"/>
      <c r="I1" s="231"/>
      <c r="J1" s="232"/>
    </row>
    <row r="2" spans="1:15" ht="36" customHeight="1" x14ac:dyDescent="0.25">
      <c r="A2" s="2"/>
      <c r="B2" s="77" t="s">
        <v>22</v>
      </c>
      <c r="C2" s="78"/>
      <c r="D2" s="79" t="s">
        <v>49</v>
      </c>
      <c r="E2" s="236" t="s">
        <v>50</v>
      </c>
      <c r="F2" s="237"/>
      <c r="G2" s="237"/>
      <c r="H2" s="237"/>
      <c r="I2" s="237"/>
      <c r="J2" s="238"/>
      <c r="O2" s="1"/>
    </row>
    <row r="3" spans="1:15" ht="27" customHeight="1" x14ac:dyDescent="0.25">
      <c r="A3" s="2"/>
      <c r="B3" s="80" t="s">
        <v>47</v>
      </c>
      <c r="C3" s="78"/>
      <c r="D3" s="81" t="s">
        <v>45</v>
      </c>
      <c r="E3" s="239" t="s">
        <v>46</v>
      </c>
      <c r="F3" s="240"/>
      <c r="G3" s="240"/>
      <c r="H3" s="240"/>
      <c r="I3" s="240"/>
      <c r="J3" s="241"/>
    </row>
    <row r="4" spans="1:15" ht="23.25" customHeight="1" x14ac:dyDescent="0.25">
      <c r="A4" s="76">
        <v>45700</v>
      </c>
      <c r="B4" s="82" t="s">
        <v>48</v>
      </c>
      <c r="C4" s="83"/>
      <c r="D4" s="84" t="s">
        <v>43</v>
      </c>
      <c r="E4" s="219" t="s">
        <v>44</v>
      </c>
      <c r="F4" s="220"/>
      <c r="G4" s="220"/>
      <c r="H4" s="220"/>
      <c r="I4" s="220"/>
      <c r="J4" s="221"/>
    </row>
    <row r="5" spans="1:15" ht="24" customHeight="1" x14ac:dyDescent="0.25">
      <c r="A5" s="2"/>
      <c r="B5" s="31" t="s">
        <v>42</v>
      </c>
      <c r="D5" s="224"/>
      <c r="E5" s="225"/>
      <c r="F5" s="225"/>
      <c r="G5" s="225"/>
      <c r="H5" s="18" t="s">
        <v>40</v>
      </c>
      <c r="I5" s="22"/>
      <c r="J5" s="8"/>
    </row>
    <row r="6" spans="1:15" ht="15.75" customHeight="1" x14ac:dyDescent="0.25">
      <c r="A6" s="2"/>
      <c r="B6" s="28"/>
      <c r="C6" s="55"/>
      <c r="D6" s="226"/>
      <c r="E6" s="227"/>
      <c r="F6" s="227"/>
      <c r="G6" s="227"/>
      <c r="H6" s="18" t="s">
        <v>34</v>
      </c>
      <c r="I6" s="22"/>
      <c r="J6" s="8"/>
    </row>
    <row r="7" spans="1:15" ht="15.75" customHeight="1" x14ac:dyDescent="0.25">
      <c r="A7" s="2"/>
      <c r="B7" s="29"/>
      <c r="C7" s="56"/>
      <c r="D7" s="53"/>
      <c r="E7" s="228"/>
      <c r="F7" s="229"/>
      <c r="G7" s="229"/>
      <c r="H7" s="24"/>
      <c r="I7" s="23"/>
      <c r="J7" s="34"/>
    </row>
    <row r="8" spans="1:15" ht="24" hidden="1" customHeight="1" x14ac:dyDescent="0.25">
      <c r="A8" s="2"/>
      <c r="B8" s="31" t="s">
        <v>20</v>
      </c>
      <c r="D8" s="51"/>
      <c r="H8" s="18" t="s">
        <v>40</v>
      </c>
      <c r="I8" s="22"/>
      <c r="J8" s="8"/>
    </row>
    <row r="9" spans="1:15" ht="15.75" hidden="1" customHeight="1" x14ac:dyDescent="0.25">
      <c r="A9" s="2"/>
      <c r="B9" s="2"/>
      <c r="D9" s="51"/>
      <c r="H9" s="18" t="s">
        <v>34</v>
      </c>
      <c r="I9" s="22"/>
      <c r="J9" s="8"/>
    </row>
    <row r="10" spans="1:15" ht="15.75" hidden="1" customHeight="1" x14ac:dyDescent="0.25">
      <c r="A10" s="2"/>
      <c r="B10" s="35"/>
      <c r="C10" s="56"/>
      <c r="D10" s="53"/>
      <c r="E10" s="57"/>
      <c r="F10" s="24"/>
      <c r="G10" s="14"/>
      <c r="H10" s="14"/>
      <c r="I10" s="36"/>
      <c r="J10" s="34"/>
    </row>
    <row r="11" spans="1:15" ht="24" customHeight="1" x14ac:dyDescent="0.25">
      <c r="A11" s="2"/>
      <c r="B11" s="31" t="s">
        <v>19</v>
      </c>
      <c r="D11" s="243"/>
      <c r="E11" s="243"/>
      <c r="F11" s="243"/>
      <c r="G11" s="243"/>
      <c r="H11" s="18" t="s">
        <v>40</v>
      </c>
      <c r="I11" s="85"/>
      <c r="J11" s="8"/>
    </row>
    <row r="12" spans="1:15" ht="15.75" customHeight="1" x14ac:dyDescent="0.25">
      <c r="A12" s="2"/>
      <c r="B12" s="28"/>
      <c r="C12" s="55"/>
      <c r="D12" s="218"/>
      <c r="E12" s="218"/>
      <c r="F12" s="218"/>
      <c r="G12" s="218"/>
      <c r="H12" s="18" t="s">
        <v>34</v>
      </c>
      <c r="I12" s="85"/>
      <c r="J12" s="8"/>
    </row>
    <row r="13" spans="1:15" ht="15.75" customHeight="1" x14ac:dyDescent="0.25">
      <c r="A13" s="2"/>
      <c r="B13" s="29"/>
      <c r="C13" s="56"/>
      <c r="D13" s="86"/>
      <c r="E13" s="222"/>
      <c r="F13" s="223"/>
      <c r="G13" s="223"/>
      <c r="H13" s="19"/>
      <c r="I13" s="23"/>
      <c r="J13" s="34"/>
    </row>
    <row r="14" spans="1:15" ht="24" customHeight="1" x14ac:dyDescent="0.25">
      <c r="A14" s="2"/>
      <c r="B14" s="43" t="s">
        <v>21</v>
      </c>
      <c r="C14" s="58"/>
      <c r="D14" s="59"/>
      <c r="E14" s="60"/>
      <c r="F14" s="44"/>
      <c r="G14" s="44"/>
      <c r="H14" s="45"/>
      <c r="I14" s="44"/>
      <c r="J14" s="46"/>
    </row>
    <row r="15" spans="1:15" ht="32.25" customHeight="1" x14ac:dyDescent="0.25">
      <c r="A15" s="2"/>
      <c r="B15" s="35" t="s">
        <v>32</v>
      </c>
      <c r="C15" s="61"/>
      <c r="D15" s="54"/>
      <c r="E15" s="242"/>
      <c r="F15" s="242"/>
      <c r="G15" s="244"/>
      <c r="H15" s="244"/>
      <c r="I15" s="244" t="s">
        <v>29</v>
      </c>
      <c r="J15" s="245"/>
    </row>
    <row r="16" spans="1:15" ht="23.25" customHeight="1" x14ac:dyDescent="0.25">
      <c r="A16" s="143" t="s">
        <v>24</v>
      </c>
      <c r="B16" s="38" t="s">
        <v>24</v>
      </c>
      <c r="C16" s="62"/>
      <c r="D16" s="63"/>
      <c r="E16" s="207"/>
      <c r="F16" s="208"/>
      <c r="G16" s="207"/>
      <c r="H16" s="208"/>
      <c r="I16" s="207">
        <f>SUMIF(F53:F55,A16,I53:I55)+SUMIF(F53:F55,"PSU",I53:I55)</f>
        <v>0</v>
      </c>
      <c r="J16" s="209"/>
    </row>
    <row r="17" spans="1:10" ht="23.25" customHeight="1" x14ac:dyDescent="0.25">
      <c r="A17" s="143" t="s">
        <v>25</v>
      </c>
      <c r="B17" s="38" t="s">
        <v>25</v>
      </c>
      <c r="C17" s="62"/>
      <c r="D17" s="63"/>
      <c r="E17" s="207"/>
      <c r="F17" s="208"/>
      <c r="G17" s="207"/>
      <c r="H17" s="208"/>
      <c r="I17" s="207">
        <f>SUMIF(F53:F55,A17,I53:I55)</f>
        <v>0</v>
      </c>
      <c r="J17" s="209"/>
    </row>
    <row r="18" spans="1:10" ht="23.25" customHeight="1" x14ac:dyDescent="0.25">
      <c r="A18" s="143" t="s">
        <v>26</v>
      </c>
      <c r="B18" s="38" t="s">
        <v>26</v>
      </c>
      <c r="C18" s="62"/>
      <c r="D18" s="63"/>
      <c r="E18" s="207"/>
      <c r="F18" s="208"/>
      <c r="G18" s="207"/>
      <c r="H18" s="208"/>
      <c r="I18" s="207">
        <f>SUMIF(F53:F55,A18,I53:I55)</f>
        <v>0</v>
      </c>
      <c r="J18" s="209"/>
    </row>
    <row r="19" spans="1:10" ht="23.25" customHeight="1" x14ac:dyDescent="0.25">
      <c r="A19" s="143" t="s">
        <v>69</v>
      </c>
      <c r="B19" s="38" t="s">
        <v>27</v>
      </c>
      <c r="C19" s="62"/>
      <c r="D19" s="63"/>
      <c r="E19" s="207"/>
      <c r="F19" s="208"/>
      <c r="G19" s="207"/>
      <c r="H19" s="208"/>
      <c r="I19" s="207">
        <f>SUMIF(F53:F55,A19,I53:I55)</f>
        <v>0</v>
      </c>
      <c r="J19" s="209"/>
    </row>
    <row r="20" spans="1:10" ht="23.25" customHeight="1" x14ac:dyDescent="0.25">
      <c r="A20" s="143" t="s">
        <v>70</v>
      </c>
      <c r="B20" s="38" t="s">
        <v>28</v>
      </c>
      <c r="C20" s="62"/>
      <c r="D20" s="63"/>
      <c r="E20" s="207"/>
      <c r="F20" s="208"/>
      <c r="G20" s="207"/>
      <c r="H20" s="208"/>
      <c r="I20" s="207">
        <f>SUMIF(F53:F55,A20,I53:I55)</f>
        <v>0</v>
      </c>
      <c r="J20" s="209"/>
    </row>
    <row r="21" spans="1:10" ht="23.25" customHeight="1" x14ac:dyDescent="0.25">
      <c r="A21" s="2"/>
      <c r="B21" s="48" t="s">
        <v>29</v>
      </c>
      <c r="C21" s="64"/>
      <c r="D21" s="65"/>
      <c r="E21" s="210"/>
      <c r="F21" s="246"/>
      <c r="G21" s="210"/>
      <c r="H21" s="246"/>
      <c r="I21" s="210">
        <f>SUM(I16:J20)</f>
        <v>0</v>
      </c>
      <c r="J21" s="211"/>
    </row>
    <row r="22" spans="1:10" ht="33" customHeight="1" x14ac:dyDescent="0.25">
      <c r="A22" s="2"/>
      <c r="B22" s="42" t="s">
        <v>33</v>
      </c>
      <c r="C22" s="62"/>
      <c r="D22" s="63"/>
      <c r="E22" s="66"/>
      <c r="F22" s="39"/>
      <c r="G22" s="33"/>
      <c r="H22" s="33"/>
      <c r="I22" s="33"/>
      <c r="J22" s="40"/>
    </row>
    <row r="23" spans="1:10" ht="23.25" customHeight="1" x14ac:dyDescent="0.25">
      <c r="A23" s="2"/>
      <c r="B23" s="38" t="s">
        <v>12</v>
      </c>
      <c r="C23" s="62"/>
      <c r="D23" s="63"/>
      <c r="E23" s="67">
        <v>15</v>
      </c>
      <c r="F23" s="39" t="s">
        <v>0</v>
      </c>
      <c r="G23" s="205">
        <f>ZakladDPHSniVypocet</f>
        <v>0</v>
      </c>
      <c r="H23" s="206"/>
      <c r="I23" s="206"/>
      <c r="J23" s="40" t="str">
        <f t="shared" ref="J23:J28" si="0">Mena</f>
        <v>CZK</v>
      </c>
    </row>
    <row r="24" spans="1:10" ht="23.25" hidden="1" customHeight="1" x14ac:dyDescent="0.25">
      <c r="A24" s="2"/>
      <c r="B24" s="38" t="s">
        <v>13</v>
      </c>
      <c r="C24" s="62"/>
      <c r="D24" s="63"/>
      <c r="E24" s="67">
        <f>SazbaDPH1</f>
        <v>15</v>
      </c>
      <c r="F24" s="39" t="s">
        <v>0</v>
      </c>
      <c r="G24" s="203">
        <f>I23*E23/100</f>
        <v>0</v>
      </c>
      <c r="H24" s="204"/>
      <c r="I24" s="204"/>
      <c r="J24" s="40" t="str">
        <f t="shared" si="0"/>
        <v>CZK</v>
      </c>
    </row>
    <row r="25" spans="1:10" ht="23.25" customHeight="1" x14ac:dyDescent="0.25">
      <c r="A25" s="2"/>
      <c r="B25" s="38" t="s">
        <v>14</v>
      </c>
      <c r="C25" s="62"/>
      <c r="D25" s="63"/>
      <c r="E25" s="67">
        <v>21</v>
      </c>
      <c r="F25" s="39" t="s">
        <v>0</v>
      </c>
      <c r="G25" s="205">
        <f>ZakladDPHZaklVypocet</f>
        <v>0</v>
      </c>
      <c r="H25" s="206"/>
      <c r="I25" s="206"/>
      <c r="J25" s="40" t="str">
        <f t="shared" si="0"/>
        <v>CZK</v>
      </c>
    </row>
    <row r="26" spans="1:10" ht="23.25" hidden="1" customHeight="1" x14ac:dyDescent="0.25">
      <c r="A26" s="2"/>
      <c r="B26" s="32" t="s">
        <v>15</v>
      </c>
      <c r="C26" s="68"/>
      <c r="D26" s="54"/>
      <c r="E26" s="69">
        <f>SazbaDPH2</f>
        <v>21</v>
      </c>
      <c r="F26" s="30" t="s">
        <v>0</v>
      </c>
      <c r="G26" s="233">
        <f>I25*E25/100</f>
        <v>0</v>
      </c>
      <c r="H26" s="234"/>
      <c r="I26" s="234"/>
      <c r="J26" s="37" t="str">
        <f t="shared" si="0"/>
        <v>CZK</v>
      </c>
    </row>
    <row r="27" spans="1:10" ht="23.25" customHeight="1" thickBot="1" x14ac:dyDescent="0.3">
      <c r="A27" s="2">
        <f>ZakladDPHSni+ZakladDPHZakl</f>
        <v>0</v>
      </c>
      <c r="B27" s="31" t="s">
        <v>4</v>
      </c>
      <c r="C27" s="70"/>
      <c r="D27" s="71"/>
      <c r="E27" s="70"/>
      <c r="F27" s="16"/>
      <c r="G27" s="235">
        <f>CenaCelkemBezDPH-(ZakladDPHSni+ZakladDPHZakl)</f>
        <v>0</v>
      </c>
      <c r="H27" s="235"/>
      <c r="I27" s="235"/>
      <c r="J27" s="41" t="str">
        <f t="shared" si="0"/>
        <v>CZK</v>
      </c>
    </row>
    <row r="28" spans="1:10" ht="27.75" customHeight="1" thickBot="1" x14ac:dyDescent="0.3">
      <c r="A28" s="2">
        <f>(A27-INT(A27))*100</f>
        <v>0</v>
      </c>
      <c r="B28" s="116" t="s">
        <v>23</v>
      </c>
      <c r="C28" s="117"/>
      <c r="D28" s="117"/>
      <c r="E28" s="118"/>
      <c r="F28" s="119"/>
      <c r="G28" s="213">
        <f>A27</f>
        <v>0</v>
      </c>
      <c r="H28" s="213"/>
      <c r="I28" s="213"/>
      <c r="J28" s="120" t="str">
        <f t="shared" si="0"/>
        <v>CZK</v>
      </c>
    </row>
    <row r="29" spans="1:10" ht="27.75" hidden="1" customHeight="1" thickBot="1" x14ac:dyDescent="0.3">
      <c r="A29" s="2"/>
      <c r="B29" s="116" t="s">
        <v>35</v>
      </c>
      <c r="C29" s="121"/>
      <c r="D29" s="121"/>
      <c r="E29" s="121"/>
      <c r="F29" s="122"/>
      <c r="G29" s="212">
        <f>ZakladDPHSni+DPHSni+ZakladDPHZakl+DPHZakl+Zaokrouhleni</f>
        <v>0</v>
      </c>
      <c r="H29" s="212"/>
      <c r="I29" s="212"/>
      <c r="J29" s="123" t="s">
        <v>54</v>
      </c>
    </row>
    <row r="30" spans="1:10" ht="12.75" customHeight="1" x14ac:dyDescent="0.25">
      <c r="A30" s="2"/>
      <c r="B30" s="2"/>
      <c r="J30" s="9"/>
    </row>
    <row r="31" spans="1:10" ht="30" customHeight="1" x14ac:dyDescent="0.25">
      <c r="A31" s="2"/>
      <c r="B31" s="2"/>
      <c r="J31" s="9"/>
    </row>
    <row r="32" spans="1:10" ht="18.75" customHeight="1" x14ac:dyDescent="0.25">
      <c r="A32" s="2"/>
      <c r="B32" s="17"/>
      <c r="C32" s="72" t="s">
        <v>11</v>
      </c>
      <c r="D32" s="73"/>
      <c r="E32" s="73"/>
      <c r="F32" s="15" t="s">
        <v>10</v>
      </c>
      <c r="G32" s="26"/>
      <c r="H32" s="27"/>
      <c r="I32" s="26"/>
      <c r="J32" s="9"/>
    </row>
    <row r="33" spans="1:10" ht="47.25" customHeight="1" x14ac:dyDescent="0.25">
      <c r="A33" s="2"/>
      <c r="B33" s="2"/>
      <c r="J33" s="9"/>
    </row>
    <row r="34" spans="1:10" s="21" customFormat="1" ht="18.75" customHeight="1" x14ac:dyDescent="0.25">
      <c r="A34" s="20"/>
      <c r="B34" s="20"/>
      <c r="C34" s="74"/>
      <c r="D34" s="214"/>
      <c r="E34" s="215"/>
      <c r="G34" s="216"/>
      <c r="H34" s="217"/>
      <c r="I34" s="217"/>
      <c r="J34" s="25"/>
    </row>
    <row r="35" spans="1:10" ht="12.75" customHeight="1" x14ac:dyDescent="0.25">
      <c r="A35" s="2"/>
      <c r="B35" s="2"/>
      <c r="D35" s="202" t="s">
        <v>2</v>
      </c>
      <c r="E35" s="202"/>
      <c r="H35" s="10" t="s">
        <v>3</v>
      </c>
      <c r="J35" s="9"/>
    </row>
    <row r="36" spans="1:10" ht="13.5" customHeight="1" thickBot="1" x14ac:dyDescent="0.3">
      <c r="A36" s="11"/>
      <c r="B36" s="11"/>
      <c r="C36" s="75"/>
      <c r="D36" s="75"/>
      <c r="E36" s="75"/>
      <c r="F36" s="12"/>
      <c r="G36" s="12"/>
      <c r="H36" s="12"/>
      <c r="I36" s="12"/>
      <c r="J36" s="13"/>
    </row>
    <row r="37" spans="1:10" ht="27" hidden="1" customHeight="1" x14ac:dyDescent="0.25">
      <c r="B37" s="89" t="s">
        <v>16</v>
      </c>
      <c r="C37" s="90"/>
      <c r="D37" s="90"/>
      <c r="E37" s="90"/>
      <c r="F37" s="91"/>
      <c r="G37" s="91"/>
      <c r="H37" s="91"/>
      <c r="I37" s="91"/>
      <c r="J37" s="92"/>
    </row>
    <row r="38" spans="1:10" ht="25.5" hidden="1" customHeight="1" x14ac:dyDescent="0.25">
      <c r="A38" s="88" t="s">
        <v>37</v>
      </c>
      <c r="B38" s="93" t="s">
        <v>17</v>
      </c>
      <c r="C38" s="94" t="s">
        <v>5</v>
      </c>
      <c r="D38" s="94"/>
      <c r="E38" s="94"/>
      <c r="F38" s="95" t="str">
        <f>B23</f>
        <v>Základ pro sníženou DPH</v>
      </c>
      <c r="G38" s="95" t="str">
        <f>B25</f>
        <v>Základ pro základní DPH</v>
      </c>
      <c r="H38" s="96" t="s">
        <v>18</v>
      </c>
      <c r="I38" s="97" t="s">
        <v>1</v>
      </c>
      <c r="J38" s="98" t="s">
        <v>0</v>
      </c>
    </row>
    <row r="39" spans="1:10" ht="25.5" hidden="1" customHeight="1" x14ac:dyDescent="0.25">
      <c r="A39" s="88">
        <v>1</v>
      </c>
      <c r="B39" s="99" t="s">
        <v>51</v>
      </c>
      <c r="C39" s="198"/>
      <c r="D39" s="198"/>
      <c r="E39" s="198"/>
      <c r="F39" s="100">
        <f>'01 25.2.E Pol'!AC63</f>
        <v>0</v>
      </c>
      <c r="G39" s="101">
        <f>'01 25.2.E Pol'!AD63</f>
        <v>0</v>
      </c>
      <c r="H39" s="102"/>
      <c r="I39" s="103">
        <f>F39+G39+H39</f>
        <v>0</v>
      </c>
      <c r="J39" s="104" t="str">
        <f>IF(CenaCelkemVypocet=0,"",I39/CenaCelkemVypocet*100)</f>
        <v/>
      </c>
    </row>
    <row r="40" spans="1:10" ht="25.5" hidden="1" customHeight="1" x14ac:dyDescent="0.25">
      <c r="A40" s="88">
        <v>2</v>
      </c>
      <c r="B40" s="105"/>
      <c r="C40" s="199" t="s">
        <v>52</v>
      </c>
      <c r="D40" s="199"/>
      <c r="E40" s="199"/>
      <c r="F40" s="106"/>
      <c r="G40" s="107"/>
      <c r="H40" s="107"/>
      <c r="I40" s="108"/>
      <c r="J40" s="109"/>
    </row>
    <row r="41" spans="1:10" ht="25.5" hidden="1" customHeight="1" x14ac:dyDescent="0.25">
      <c r="A41" s="88">
        <v>2</v>
      </c>
      <c r="B41" s="105" t="s">
        <v>45</v>
      </c>
      <c r="C41" s="199" t="s">
        <v>46</v>
      </c>
      <c r="D41" s="199"/>
      <c r="E41" s="199"/>
      <c r="F41" s="106">
        <f>'01 25.2.E Pol'!AC63</f>
        <v>0</v>
      </c>
      <c r="G41" s="107">
        <f>'01 25.2.E Pol'!AD63</f>
        <v>0</v>
      </c>
      <c r="H41" s="107"/>
      <c r="I41" s="108">
        <f>F41+G41+H41</f>
        <v>0</v>
      </c>
      <c r="J41" s="109" t="str">
        <f>IF(CenaCelkemVypocet=0,"",I41/CenaCelkemVypocet*100)</f>
        <v/>
      </c>
    </row>
    <row r="42" spans="1:10" ht="25.5" hidden="1" customHeight="1" x14ac:dyDescent="0.25">
      <c r="A42" s="88">
        <v>3</v>
      </c>
      <c r="B42" s="110" t="s">
        <v>43</v>
      </c>
      <c r="C42" s="198" t="s">
        <v>44</v>
      </c>
      <c r="D42" s="198"/>
      <c r="E42" s="198"/>
      <c r="F42" s="111">
        <f>'01 25.2.E Pol'!AC63</f>
        <v>0</v>
      </c>
      <c r="G42" s="102">
        <f>'01 25.2.E Pol'!AD63</f>
        <v>0</v>
      </c>
      <c r="H42" s="102"/>
      <c r="I42" s="103">
        <f>F42+G42+H42</f>
        <v>0</v>
      </c>
      <c r="J42" s="104" t="str">
        <f>IF(CenaCelkemVypocet=0,"",I42/CenaCelkemVypocet*100)</f>
        <v/>
      </c>
    </row>
    <row r="43" spans="1:10" ht="25.5" hidden="1" customHeight="1" x14ac:dyDescent="0.25">
      <c r="A43" s="88"/>
      <c r="B43" s="200" t="s">
        <v>53</v>
      </c>
      <c r="C43" s="201"/>
      <c r="D43" s="201"/>
      <c r="E43" s="201"/>
      <c r="F43" s="112">
        <f>SUMIF(A39:A42,"=1",F39:F42)</f>
        <v>0</v>
      </c>
      <c r="G43" s="113">
        <f>SUMIF(A39:A42,"=1",G39:G42)</f>
        <v>0</v>
      </c>
      <c r="H43" s="113">
        <f>SUMIF(A39:A42,"=1",H39:H42)</f>
        <v>0</v>
      </c>
      <c r="I43" s="114">
        <f>SUMIF(A39:A42,"=1",I39:I42)</f>
        <v>0</v>
      </c>
      <c r="J43" s="115">
        <f>SUMIF(A39:A42,"=1",J39:J42)</f>
        <v>0</v>
      </c>
    </row>
    <row r="45" spans="1:10" x14ac:dyDescent="0.25">
      <c r="A45" t="s">
        <v>55</v>
      </c>
      <c r="B45" t="s">
        <v>56</v>
      </c>
    </row>
    <row r="46" spans="1:10" x14ac:dyDescent="0.25">
      <c r="A46" t="s">
        <v>57</v>
      </c>
      <c r="B46" t="s">
        <v>58</v>
      </c>
    </row>
    <row r="47" spans="1:10" x14ac:dyDescent="0.25">
      <c r="A47" t="s">
        <v>59</v>
      </c>
      <c r="B47" t="s">
        <v>60</v>
      </c>
    </row>
    <row r="50" spans="1:10" ht="15.6" x14ac:dyDescent="0.3">
      <c r="B50" s="124" t="s">
        <v>61</v>
      </c>
    </row>
    <row r="52" spans="1:10" ht="25.5" customHeight="1" x14ac:dyDescent="0.25">
      <c r="A52" s="126"/>
      <c r="B52" s="129" t="s">
        <v>17</v>
      </c>
      <c r="C52" s="129" t="s">
        <v>5</v>
      </c>
      <c r="D52" s="130"/>
      <c r="E52" s="130"/>
      <c r="F52" s="131" t="s">
        <v>62</v>
      </c>
      <c r="G52" s="131"/>
      <c r="H52" s="131"/>
      <c r="I52" s="131" t="s">
        <v>29</v>
      </c>
      <c r="J52" s="131" t="s">
        <v>0</v>
      </c>
    </row>
    <row r="53" spans="1:10" ht="36.75" customHeight="1" x14ac:dyDescent="0.25">
      <c r="A53" s="127"/>
      <c r="B53" s="132" t="s">
        <v>63</v>
      </c>
      <c r="C53" s="196" t="s">
        <v>64</v>
      </c>
      <c r="D53" s="197"/>
      <c r="E53" s="197"/>
      <c r="F53" s="139" t="s">
        <v>24</v>
      </c>
      <c r="G53" s="140"/>
      <c r="H53" s="140"/>
      <c r="I53" s="140">
        <f>'01 25.2.E Pol'!G8</f>
        <v>0</v>
      </c>
      <c r="J53" s="136" t="str">
        <f>IF(I56=0,"",I53/I56*100)</f>
        <v/>
      </c>
    </row>
    <row r="54" spans="1:10" ht="36.75" customHeight="1" x14ac:dyDescent="0.25">
      <c r="A54" s="127"/>
      <c r="B54" s="132" t="s">
        <v>65</v>
      </c>
      <c r="C54" s="196" t="s">
        <v>66</v>
      </c>
      <c r="D54" s="197"/>
      <c r="E54" s="197"/>
      <c r="F54" s="139" t="s">
        <v>24</v>
      </c>
      <c r="G54" s="140"/>
      <c r="H54" s="140"/>
      <c r="I54" s="140">
        <f>'01 25.2.E Pol'!G12</f>
        <v>0</v>
      </c>
      <c r="J54" s="136" t="str">
        <f>IF(I56=0,"",I54/I56*100)</f>
        <v/>
      </c>
    </row>
    <row r="55" spans="1:10" ht="36.75" customHeight="1" x14ac:dyDescent="0.25">
      <c r="A55" s="127"/>
      <c r="B55" s="132" t="s">
        <v>67</v>
      </c>
      <c r="C55" s="196" t="s">
        <v>68</v>
      </c>
      <c r="D55" s="197"/>
      <c r="E55" s="197"/>
      <c r="F55" s="139" t="s">
        <v>26</v>
      </c>
      <c r="G55" s="140"/>
      <c r="H55" s="140"/>
      <c r="I55" s="140">
        <f>'01 25.2.E Pol'!G18</f>
        <v>0</v>
      </c>
      <c r="J55" s="136" t="str">
        <f>IF(I56=0,"",I55/I56*100)</f>
        <v/>
      </c>
    </row>
    <row r="56" spans="1:10" ht="25.5" customHeight="1" x14ac:dyDescent="0.25">
      <c r="A56" s="128"/>
      <c r="B56" s="133" t="s">
        <v>1</v>
      </c>
      <c r="C56" s="134"/>
      <c r="D56" s="135"/>
      <c r="E56" s="135"/>
      <c r="F56" s="141"/>
      <c r="G56" s="142"/>
      <c r="H56" s="142"/>
      <c r="I56" s="142">
        <f>SUM(I53:I55)</f>
        <v>0</v>
      </c>
      <c r="J56" s="137">
        <f>SUM(J53:J55)</f>
        <v>0</v>
      </c>
    </row>
    <row r="57" spans="1:10" x14ac:dyDescent="0.25">
      <c r="F57" s="87"/>
      <c r="G57" s="87"/>
      <c r="H57" s="87"/>
      <c r="I57" s="87"/>
      <c r="J57" s="138"/>
    </row>
    <row r="58" spans="1:10" x14ac:dyDescent="0.25">
      <c r="F58" s="87"/>
      <c r="G58" s="87"/>
      <c r="H58" s="87"/>
      <c r="I58" s="87"/>
      <c r="J58" s="138"/>
    </row>
    <row r="59" spans="1:10" x14ac:dyDescent="0.25">
      <c r="F59" s="87"/>
      <c r="G59" s="87"/>
      <c r="H59" s="87"/>
      <c r="I59" s="87"/>
      <c r="J59" s="138"/>
    </row>
  </sheetData>
  <sheetProtection algorithmName="SHA-512" hashValue="FdRhFG9BGCjcY2kGmbJ/066oemnIcajKL4L5smb013Mm63geSOAYxcE7kSlFFIHG5vlwtS4qcjX3dVfOKg5GkA==" saltValue="YgQx8PbYLVVvciIl9No5t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49">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53:E53"/>
    <mergeCell ref="C54:E54"/>
    <mergeCell ref="C55:E55"/>
    <mergeCell ref="C39:E39"/>
    <mergeCell ref="C40:E40"/>
    <mergeCell ref="C41:E41"/>
    <mergeCell ref="C42:E42"/>
    <mergeCell ref="B43:E4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247" t="s">
        <v>6</v>
      </c>
      <c r="B1" s="247"/>
      <c r="C1" s="248"/>
      <c r="D1" s="247"/>
      <c r="E1" s="247"/>
      <c r="F1" s="247"/>
      <c r="G1" s="247"/>
    </row>
    <row r="2" spans="1:7" ht="24.9" customHeight="1" x14ac:dyDescent="0.25">
      <c r="A2" s="50" t="s">
        <v>7</v>
      </c>
      <c r="B2" s="49"/>
      <c r="C2" s="249"/>
      <c r="D2" s="249"/>
      <c r="E2" s="249"/>
      <c r="F2" s="249"/>
      <c r="G2" s="250"/>
    </row>
    <row r="3" spans="1:7" ht="24.9" customHeight="1" x14ac:dyDescent="0.25">
      <c r="A3" s="50" t="s">
        <v>8</v>
      </c>
      <c r="B3" s="49"/>
      <c r="C3" s="249"/>
      <c r="D3" s="249"/>
      <c r="E3" s="249"/>
      <c r="F3" s="249"/>
      <c r="G3" s="250"/>
    </row>
    <row r="4" spans="1:7" ht="24.9" customHeight="1" x14ac:dyDescent="0.25">
      <c r="A4" s="50" t="s">
        <v>9</v>
      </c>
      <c r="B4" s="49"/>
      <c r="C4" s="249"/>
      <c r="D4" s="249"/>
      <c r="E4" s="249"/>
      <c r="F4" s="249"/>
      <c r="G4" s="250"/>
    </row>
    <row r="5" spans="1:7" x14ac:dyDescent="0.25">
      <c r="B5" s="4"/>
      <c r="C5" s="5"/>
      <c r="D5" s="6"/>
    </row>
  </sheetData>
  <sheetProtection algorithmName="SHA-512" hashValue="EkyLeOzfnmYkuOR/h7SljWZc7tpgl2KMmeQ2ePjXFEB4X+laAel310cE0n0iwoP0ME+89u4JQ2N6pzfHp7Jlqg==" saltValue="TQDi5IGgB+5L+WEg7MB6V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42DE5-668B-4FBA-B85C-ED070B1BE3AF}">
  <sheetPr>
    <outlinePr summaryBelow="0"/>
    <pageSetUpPr fitToPage="1"/>
  </sheetPr>
  <dimension ref="A1:BF5000"/>
  <sheetViews>
    <sheetView workbookViewId="0">
      <pane ySplit="7" topLeftCell="A8" activePane="bottomLeft" state="frozen"/>
      <selection pane="bottomLeft" activeCell="X11" sqref="X11"/>
    </sheetView>
  </sheetViews>
  <sheetFormatPr defaultRowHeight="13.2" outlineLevelRow="2" x14ac:dyDescent="0.25"/>
  <cols>
    <col min="1" max="1" width="3.44140625" customWidth="1"/>
    <col min="2" max="2" width="12.5546875" style="125" customWidth="1"/>
    <col min="3" max="3" width="63.33203125" style="125" customWidth="1"/>
    <col min="4" max="4" width="4.88671875" customWidth="1"/>
    <col min="5" max="5" width="10.5546875" customWidth="1"/>
    <col min="6" max="6" width="9.88671875" customWidth="1"/>
    <col min="7" max="7" width="12.6640625" customWidth="1"/>
    <col min="8" max="23" width="0" hidden="1" customWidth="1"/>
    <col min="27" max="27" width="0" hidden="1" customWidth="1"/>
    <col min="29" max="39" width="0" hidden="1" customWidth="1"/>
    <col min="51" max="51" width="98.6640625" customWidth="1"/>
  </cols>
  <sheetData>
    <row r="1" spans="1:58" ht="15.75" customHeight="1" x14ac:dyDescent="0.3">
      <c r="A1" s="253" t="s">
        <v>71</v>
      </c>
      <c r="B1" s="253"/>
      <c r="C1" s="253"/>
      <c r="D1" s="253"/>
      <c r="E1" s="253"/>
      <c r="F1" s="253"/>
      <c r="G1" s="253"/>
      <c r="AE1" t="s">
        <v>72</v>
      </c>
    </row>
    <row r="2" spans="1:58" ht="24.9" customHeight="1" x14ac:dyDescent="0.25">
      <c r="A2" s="144" t="s">
        <v>7</v>
      </c>
      <c r="B2" s="49" t="s">
        <v>49</v>
      </c>
      <c r="C2" s="254" t="s">
        <v>50</v>
      </c>
      <c r="D2" s="255"/>
      <c r="E2" s="255"/>
      <c r="F2" s="255"/>
      <c r="G2" s="256"/>
      <c r="AE2" t="s">
        <v>73</v>
      </c>
    </row>
    <row r="3" spans="1:58" ht="24.9" customHeight="1" x14ac:dyDescent="0.25">
      <c r="A3" s="144" t="s">
        <v>8</v>
      </c>
      <c r="B3" s="49" t="s">
        <v>45</v>
      </c>
      <c r="C3" s="254" t="s">
        <v>46</v>
      </c>
      <c r="D3" s="255"/>
      <c r="E3" s="255"/>
      <c r="F3" s="255"/>
      <c r="G3" s="256"/>
      <c r="AA3" s="125" t="s">
        <v>73</v>
      </c>
      <c r="AE3" t="s">
        <v>74</v>
      </c>
    </row>
    <row r="4" spans="1:58" ht="24.9" customHeight="1" x14ac:dyDescent="0.25">
      <c r="A4" s="145" t="s">
        <v>9</v>
      </c>
      <c r="B4" s="146" t="s">
        <v>43</v>
      </c>
      <c r="C4" s="257" t="s">
        <v>44</v>
      </c>
      <c r="D4" s="258"/>
      <c r="E4" s="258"/>
      <c r="F4" s="258"/>
      <c r="G4" s="259"/>
      <c r="AE4" t="s">
        <v>75</v>
      </c>
    </row>
    <row r="5" spans="1:58" x14ac:dyDescent="0.25">
      <c r="D5" s="10"/>
    </row>
    <row r="6" spans="1:58" ht="39.6" x14ac:dyDescent="0.25">
      <c r="A6" s="148" t="s">
        <v>76</v>
      </c>
      <c r="B6" s="150" t="s">
        <v>77</v>
      </c>
      <c r="C6" s="150" t="s">
        <v>78</v>
      </c>
      <c r="D6" s="149" t="s">
        <v>79</v>
      </c>
      <c r="E6" s="148" t="s">
        <v>80</v>
      </c>
      <c r="F6" s="147" t="s">
        <v>81</v>
      </c>
      <c r="G6" s="148" t="s">
        <v>29</v>
      </c>
      <c r="H6" s="151" t="s">
        <v>30</v>
      </c>
      <c r="I6" s="151" t="s">
        <v>82</v>
      </c>
      <c r="J6" s="151" t="s">
        <v>31</v>
      </c>
      <c r="K6" s="151" t="s">
        <v>83</v>
      </c>
      <c r="L6" s="151" t="s">
        <v>84</v>
      </c>
      <c r="M6" s="151" t="s">
        <v>85</v>
      </c>
      <c r="N6" s="151" t="s">
        <v>86</v>
      </c>
      <c r="O6" s="151" t="s">
        <v>87</v>
      </c>
      <c r="P6" s="151" t="s">
        <v>88</v>
      </c>
      <c r="Q6" s="151" t="s">
        <v>89</v>
      </c>
      <c r="R6" s="151" t="s">
        <v>90</v>
      </c>
      <c r="S6" s="151" t="s">
        <v>91</v>
      </c>
      <c r="T6" s="151" t="s">
        <v>92</v>
      </c>
      <c r="U6" s="151" t="s">
        <v>93</v>
      </c>
      <c r="V6" s="151" t="s">
        <v>94</v>
      </c>
      <c r="W6" s="151" t="s">
        <v>95</v>
      </c>
    </row>
    <row r="7" spans="1:58" hidden="1" x14ac:dyDescent="0.25">
      <c r="A7" s="3"/>
      <c r="B7" s="4"/>
      <c r="C7" s="4"/>
      <c r="D7" s="6"/>
      <c r="E7" s="153"/>
      <c r="F7" s="154"/>
      <c r="G7" s="154"/>
      <c r="H7" s="154"/>
      <c r="I7" s="154"/>
      <c r="J7" s="154"/>
      <c r="K7" s="154"/>
      <c r="L7" s="154"/>
      <c r="M7" s="154"/>
      <c r="N7" s="153"/>
      <c r="O7" s="153"/>
      <c r="P7" s="153"/>
      <c r="Q7" s="153"/>
      <c r="R7" s="154"/>
      <c r="S7" s="154"/>
      <c r="T7" s="154"/>
      <c r="U7" s="154"/>
      <c r="V7" s="154"/>
      <c r="W7" s="154"/>
    </row>
    <row r="8" spans="1:58" x14ac:dyDescent="0.25">
      <c r="A8" s="166" t="s">
        <v>96</v>
      </c>
      <c r="B8" s="167" t="s">
        <v>63</v>
      </c>
      <c r="C8" s="188" t="s">
        <v>64</v>
      </c>
      <c r="D8" s="168"/>
      <c r="E8" s="169"/>
      <c r="F8" s="170"/>
      <c r="G8" s="170">
        <f>SUMIF(AE9:AE11,"&lt;&gt;NOR",G9:G11)</f>
        <v>0</v>
      </c>
      <c r="H8" s="170"/>
      <c r="I8" s="170">
        <f>SUM(I9:I11)</f>
        <v>0</v>
      </c>
      <c r="J8" s="170"/>
      <c r="K8" s="170">
        <f>SUM(K9:K11)</f>
        <v>0</v>
      </c>
      <c r="L8" s="170"/>
      <c r="M8" s="170">
        <f>SUM(M9:M11)</f>
        <v>0</v>
      </c>
      <c r="N8" s="169"/>
      <c r="O8" s="169">
        <f>SUM(O9:O11)</f>
        <v>0</v>
      </c>
      <c r="P8" s="169"/>
      <c r="Q8" s="169">
        <f>SUM(Q9:Q11)</f>
        <v>0</v>
      </c>
      <c r="R8" s="171"/>
      <c r="S8" s="165"/>
      <c r="T8" s="165">
        <f>SUM(T9:T11)</f>
        <v>25</v>
      </c>
      <c r="U8" s="165"/>
      <c r="V8" s="165"/>
      <c r="W8" s="165"/>
      <c r="AE8" t="s">
        <v>97</v>
      </c>
    </row>
    <row r="9" spans="1:58" outlineLevel="1" x14ac:dyDescent="0.25">
      <c r="A9" s="180">
        <v>1</v>
      </c>
      <c r="B9" s="181" t="s">
        <v>98</v>
      </c>
      <c r="C9" s="189" t="s">
        <v>99</v>
      </c>
      <c r="D9" s="182" t="s">
        <v>100</v>
      </c>
      <c r="E9" s="183">
        <v>1</v>
      </c>
      <c r="F9" s="184"/>
      <c r="G9" s="185">
        <f>ROUND(E9*F9,2)</f>
        <v>0</v>
      </c>
      <c r="H9" s="184"/>
      <c r="I9" s="185">
        <f>ROUND(E9*H9,2)</f>
        <v>0</v>
      </c>
      <c r="J9" s="184"/>
      <c r="K9" s="185">
        <f>ROUND(E9*J9,2)</f>
        <v>0</v>
      </c>
      <c r="L9" s="185">
        <v>21</v>
      </c>
      <c r="M9" s="185">
        <f>G9*(1+L9/100)</f>
        <v>0</v>
      </c>
      <c r="N9" s="183">
        <v>0</v>
      </c>
      <c r="O9" s="183">
        <f>ROUND(E9*N9,2)</f>
        <v>0</v>
      </c>
      <c r="P9" s="183">
        <v>0</v>
      </c>
      <c r="Q9" s="183">
        <f>ROUND(E9*P9,2)</f>
        <v>0</v>
      </c>
      <c r="R9" s="186" t="s">
        <v>101</v>
      </c>
      <c r="S9" s="162">
        <v>1</v>
      </c>
      <c r="T9" s="162">
        <f>ROUND(E9*S9,2)</f>
        <v>1</v>
      </c>
      <c r="U9" s="162"/>
      <c r="V9" s="162" t="s">
        <v>64</v>
      </c>
      <c r="W9" s="162" t="s">
        <v>102</v>
      </c>
      <c r="X9" s="152"/>
      <c r="Y9" s="152"/>
      <c r="Z9" s="152"/>
      <c r="AA9" s="152"/>
      <c r="AB9" s="152"/>
      <c r="AC9" s="152"/>
      <c r="AD9" s="152"/>
      <c r="AE9" s="152" t="s">
        <v>103</v>
      </c>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row>
    <row r="10" spans="1:58" outlineLevel="1" x14ac:dyDescent="0.25">
      <c r="A10" s="173">
        <v>2</v>
      </c>
      <c r="B10" s="174" t="s">
        <v>104</v>
      </c>
      <c r="C10" s="190" t="s">
        <v>105</v>
      </c>
      <c r="D10" s="175" t="s">
        <v>100</v>
      </c>
      <c r="E10" s="176">
        <v>24</v>
      </c>
      <c r="F10" s="177"/>
      <c r="G10" s="178">
        <f>ROUND(E10*F10,2)</f>
        <v>0</v>
      </c>
      <c r="H10" s="177"/>
      <c r="I10" s="178">
        <f>ROUND(E10*H10,2)</f>
        <v>0</v>
      </c>
      <c r="J10" s="177"/>
      <c r="K10" s="178">
        <f>ROUND(E10*J10,2)</f>
        <v>0</v>
      </c>
      <c r="L10" s="178">
        <v>21</v>
      </c>
      <c r="M10" s="178">
        <f>G10*(1+L10/100)</f>
        <v>0</v>
      </c>
      <c r="N10" s="176">
        <v>0</v>
      </c>
      <c r="O10" s="176">
        <f>ROUND(E10*N10,2)</f>
        <v>0</v>
      </c>
      <c r="P10" s="176">
        <v>0</v>
      </c>
      <c r="Q10" s="176">
        <f>ROUND(E10*P10,2)</f>
        <v>0</v>
      </c>
      <c r="R10" s="179" t="s">
        <v>101</v>
      </c>
      <c r="S10" s="162">
        <v>1</v>
      </c>
      <c r="T10" s="162">
        <f>ROUND(E10*S10,2)</f>
        <v>24</v>
      </c>
      <c r="U10" s="162"/>
      <c r="V10" s="162" t="s">
        <v>64</v>
      </c>
      <c r="W10" s="162" t="s">
        <v>102</v>
      </c>
      <c r="X10" s="152"/>
      <c r="Y10" s="152"/>
      <c r="Z10" s="152"/>
      <c r="AA10" s="152"/>
      <c r="AB10" s="152"/>
      <c r="AC10" s="152"/>
      <c r="AD10" s="152"/>
      <c r="AE10" s="152" t="s">
        <v>103</v>
      </c>
      <c r="AF10" s="152"/>
      <c r="AG10" s="152"/>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row>
    <row r="11" spans="1:58" ht="21" outlineLevel="2" x14ac:dyDescent="0.25">
      <c r="A11" s="159"/>
      <c r="B11" s="160"/>
      <c r="C11" s="251" t="s">
        <v>106</v>
      </c>
      <c r="D11" s="252"/>
      <c r="E11" s="252"/>
      <c r="F11" s="252"/>
      <c r="G11" s="252"/>
      <c r="H11" s="162"/>
      <c r="I11" s="162"/>
      <c r="J11" s="162"/>
      <c r="K11" s="162"/>
      <c r="L11" s="162"/>
      <c r="M11" s="162"/>
      <c r="N11" s="161"/>
      <c r="O11" s="161"/>
      <c r="P11" s="161"/>
      <c r="Q11" s="161"/>
      <c r="R11" s="162"/>
      <c r="S11" s="162"/>
      <c r="T11" s="162"/>
      <c r="U11" s="162"/>
      <c r="V11" s="162"/>
      <c r="W11" s="162"/>
      <c r="X11" s="152"/>
      <c r="Y11" s="152"/>
      <c r="Z11" s="152"/>
      <c r="AA11" s="152"/>
      <c r="AB11" s="152"/>
      <c r="AC11" s="152"/>
      <c r="AD11" s="152"/>
      <c r="AE11" s="152" t="s">
        <v>107</v>
      </c>
      <c r="AF11" s="152"/>
      <c r="AG11" s="152"/>
      <c r="AH11" s="152"/>
      <c r="AI11" s="152"/>
      <c r="AJ11" s="152"/>
      <c r="AK11" s="152"/>
      <c r="AL11" s="152"/>
      <c r="AM11" s="152"/>
      <c r="AN11" s="152"/>
      <c r="AO11" s="152"/>
      <c r="AP11" s="152"/>
      <c r="AQ11" s="152"/>
      <c r="AR11" s="152"/>
      <c r="AS11" s="152"/>
      <c r="AT11" s="152"/>
      <c r="AU11" s="152"/>
      <c r="AV11" s="152"/>
      <c r="AW11" s="152"/>
      <c r="AX11" s="152"/>
      <c r="AY11" s="187" t="str">
        <f>C11</f>
        <v>Demontáž stávajích zařízení kvalifikovaným pracovníkem MaR, zabezpečení odpojení z hlediska poškození zařízení, úschova zařízení pro následnou montáž,  zajištění provizorního stavu komunikace.</v>
      </c>
      <c r="AZ11" s="152"/>
      <c r="BA11" s="152"/>
      <c r="BB11" s="152"/>
      <c r="BC11" s="152"/>
      <c r="BD11" s="152"/>
      <c r="BE11" s="152"/>
      <c r="BF11" s="152"/>
    </row>
    <row r="12" spans="1:58" x14ac:dyDescent="0.25">
      <c r="A12" s="166" t="s">
        <v>96</v>
      </c>
      <c r="B12" s="167" t="s">
        <v>65</v>
      </c>
      <c r="C12" s="188" t="s">
        <v>66</v>
      </c>
      <c r="D12" s="168"/>
      <c r="E12" s="169"/>
      <c r="F12" s="170"/>
      <c r="G12" s="170">
        <f>SUMIF(AE13:AE17,"&lt;&gt;NOR",G13:G17)</f>
        <v>0</v>
      </c>
      <c r="H12" s="170"/>
      <c r="I12" s="170">
        <f>SUM(I13:I17)</f>
        <v>0</v>
      </c>
      <c r="J12" s="170"/>
      <c r="K12" s="170">
        <f>SUM(K13:K17)</f>
        <v>0</v>
      </c>
      <c r="L12" s="170"/>
      <c r="M12" s="170">
        <f>SUM(M13:M17)</f>
        <v>0</v>
      </c>
      <c r="N12" s="169"/>
      <c r="O12" s="169">
        <f>SUM(O13:O17)</f>
        <v>0</v>
      </c>
      <c r="P12" s="169"/>
      <c r="Q12" s="169">
        <f>SUM(Q13:Q17)</f>
        <v>0.06</v>
      </c>
      <c r="R12" s="171"/>
      <c r="S12" s="165"/>
      <c r="T12" s="165">
        <f>SUM(T13:T17)</f>
        <v>9.14</v>
      </c>
      <c r="U12" s="165"/>
      <c r="V12" s="165"/>
      <c r="W12" s="165"/>
      <c r="AE12" t="s">
        <v>97</v>
      </c>
    </row>
    <row r="13" spans="1:58" ht="20.399999999999999" outlineLevel="1" x14ac:dyDescent="0.25">
      <c r="A13" s="173">
        <v>3</v>
      </c>
      <c r="B13" s="174" t="s">
        <v>108</v>
      </c>
      <c r="C13" s="190" t="s">
        <v>109</v>
      </c>
      <c r="D13" s="175" t="s">
        <v>110</v>
      </c>
      <c r="E13" s="176">
        <v>4</v>
      </c>
      <c r="F13" s="177"/>
      <c r="G13" s="178">
        <f>ROUND(E13*F13,2)</f>
        <v>0</v>
      </c>
      <c r="H13" s="177"/>
      <c r="I13" s="178">
        <f>ROUND(E13*H13,2)</f>
        <v>0</v>
      </c>
      <c r="J13" s="177"/>
      <c r="K13" s="178">
        <f>ROUND(E13*J13,2)</f>
        <v>0</v>
      </c>
      <c r="L13" s="178">
        <v>21</v>
      </c>
      <c r="M13" s="178">
        <f>G13*(1+L13/100)</f>
        <v>0</v>
      </c>
      <c r="N13" s="176">
        <v>4.8999999999999998E-4</v>
      </c>
      <c r="O13" s="176">
        <f>ROUND(E13*N13,2)</f>
        <v>0</v>
      </c>
      <c r="P13" s="176">
        <v>1.4999999999999999E-2</v>
      </c>
      <c r="Q13" s="176">
        <f>ROUND(E13*P13,2)</f>
        <v>0.06</v>
      </c>
      <c r="R13" s="179" t="s">
        <v>101</v>
      </c>
      <c r="S13" s="162">
        <v>0.54200000000000004</v>
      </c>
      <c r="T13" s="162">
        <f>ROUND(E13*S13,2)</f>
        <v>2.17</v>
      </c>
      <c r="U13" s="162"/>
      <c r="V13" s="162" t="s">
        <v>111</v>
      </c>
      <c r="W13" s="162" t="s">
        <v>102</v>
      </c>
      <c r="X13" s="152"/>
      <c r="Y13" s="152"/>
      <c r="Z13" s="152"/>
      <c r="AA13" s="152"/>
      <c r="AB13" s="152"/>
      <c r="AC13" s="152"/>
      <c r="AD13" s="152"/>
      <c r="AE13" s="152" t="s">
        <v>112</v>
      </c>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row>
    <row r="14" spans="1:58" outlineLevel="2" x14ac:dyDescent="0.25">
      <c r="A14" s="159"/>
      <c r="B14" s="160"/>
      <c r="C14" s="251" t="s">
        <v>113</v>
      </c>
      <c r="D14" s="252"/>
      <c r="E14" s="252"/>
      <c r="F14" s="252"/>
      <c r="G14" s="252"/>
      <c r="H14" s="162"/>
      <c r="I14" s="162"/>
      <c r="J14" s="162"/>
      <c r="K14" s="162"/>
      <c r="L14" s="162"/>
      <c r="M14" s="162"/>
      <c r="N14" s="161"/>
      <c r="O14" s="161"/>
      <c r="P14" s="161"/>
      <c r="Q14" s="161"/>
      <c r="R14" s="162"/>
      <c r="S14" s="162"/>
      <c r="T14" s="162"/>
      <c r="U14" s="162"/>
      <c r="V14" s="162"/>
      <c r="W14" s="162"/>
      <c r="X14" s="152"/>
      <c r="Y14" s="152"/>
      <c r="Z14" s="152"/>
      <c r="AA14" s="152"/>
      <c r="AB14" s="152"/>
      <c r="AC14" s="152"/>
      <c r="AD14" s="152"/>
      <c r="AE14" s="152" t="s">
        <v>107</v>
      </c>
      <c r="AF14" s="152"/>
      <c r="AG14" s="152"/>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row>
    <row r="15" spans="1:58" outlineLevel="1" x14ac:dyDescent="0.25">
      <c r="A15" s="180">
        <v>4</v>
      </c>
      <c r="B15" s="181" t="s">
        <v>114</v>
      </c>
      <c r="C15" s="189" t="s">
        <v>115</v>
      </c>
      <c r="D15" s="182" t="s">
        <v>116</v>
      </c>
      <c r="E15" s="183">
        <v>19</v>
      </c>
      <c r="F15" s="184"/>
      <c r="G15" s="185">
        <f>ROUND(E15*F15,2)</f>
        <v>0</v>
      </c>
      <c r="H15" s="184"/>
      <c r="I15" s="185">
        <f>ROUND(E15*H15,2)</f>
        <v>0</v>
      </c>
      <c r="J15" s="184"/>
      <c r="K15" s="185">
        <f>ROUND(E15*J15,2)</f>
        <v>0</v>
      </c>
      <c r="L15" s="185">
        <v>21</v>
      </c>
      <c r="M15" s="185">
        <f>G15*(1+L15/100)</f>
        <v>0</v>
      </c>
      <c r="N15" s="183">
        <v>0</v>
      </c>
      <c r="O15" s="183">
        <f>ROUND(E15*N15,2)</f>
        <v>0</v>
      </c>
      <c r="P15" s="183">
        <v>0</v>
      </c>
      <c r="Q15" s="183">
        <f>ROUND(E15*P15,2)</f>
        <v>0</v>
      </c>
      <c r="R15" s="186" t="s">
        <v>101</v>
      </c>
      <c r="S15" s="162">
        <v>0.3</v>
      </c>
      <c r="T15" s="162">
        <f>ROUND(E15*S15,2)</f>
        <v>5.7</v>
      </c>
      <c r="U15" s="162"/>
      <c r="V15" s="162" t="s">
        <v>111</v>
      </c>
      <c r="W15" s="162" t="s">
        <v>102</v>
      </c>
      <c r="X15" s="152"/>
      <c r="Y15" s="152"/>
      <c r="Z15" s="152"/>
      <c r="AA15" s="152"/>
      <c r="AB15" s="152"/>
      <c r="AC15" s="152"/>
      <c r="AD15" s="152"/>
      <c r="AE15" s="152" t="s">
        <v>112</v>
      </c>
      <c r="AF15" s="152"/>
      <c r="AG15" s="152"/>
      <c r="AH15" s="152"/>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row>
    <row r="16" spans="1:58" outlineLevel="1" x14ac:dyDescent="0.25">
      <c r="A16" s="173">
        <v>5</v>
      </c>
      <c r="B16" s="174" t="s">
        <v>117</v>
      </c>
      <c r="C16" s="190" t="s">
        <v>118</v>
      </c>
      <c r="D16" s="175" t="s">
        <v>116</v>
      </c>
      <c r="E16" s="176">
        <v>19</v>
      </c>
      <c r="F16" s="177"/>
      <c r="G16" s="178">
        <f>ROUND(E16*F16,2)</f>
        <v>0</v>
      </c>
      <c r="H16" s="177"/>
      <c r="I16" s="178">
        <f>ROUND(E16*H16,2)</f>
        <v>0</v>
      </c>
      <c r="J16" s="177"/>
      <c r="K16" s="178">
        <f>ROUND(E16*J16,2)</f>
        <v>0</v>
      </c>
      <c r="L16" s="178">
        <v>21</v>
      </c>
      <c r="M16" s="178">
        <f>G16*(1+L16/100)</f>
        <v>0</v>
      </c>
      <c r="N16" s="176">
        <v>0</v>
      </c>
      <c r="O16" s="176">
        <f>ROUND(E16*N16,2)</f>
        <v>0</v>
      </c>
      <c r="P16" s="176">
        <v>0</v>
      </c>
      <c r="Q16" s="176">
        <f>ROUND(E16*P16,2)</f>
        <v>0</v>
      </c>
      <c r="R16" s="179" t="s">
        <v>101</v>
      </c>
      <c r="S16" s="162">
        <v>6.7000000000000004E-2</v>
      </c>
      <c r="T16" s="162">
        <f>ROUND(E16*S16,2)</f>
        <v>1.27</v>
      </c>
      <c r="U16" s="162"/>
      <c r="V16" s="162" t="s">
        <v>111</v>
      </c>
      <c r="W16" s="162" t="s">
        <v>102</v>
      </c>
      <c r="X16" s="152"/>
      <c r="Y16" s="152"/>
      <c r="Z16" s="152"/>
      <c r="AA16" s="152"/>
      <c r="AB16" s="152"/>
      <c r="AC16" s="152"/>
      <c r="AD16" s="152"/>
      <c r="AE16" s="152" t="s">
        <v>112</v>
      </c>
      <c r="AF16" s="152"/>
      <c r="AG16" s="152"/>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row>
    <row r="17" spans="1:58" outlineLevel="2" x14ac:dyDescent="0.25">
      <c r="A17" s="159"/>
      <c r="B17" s="160"/>
      <c r="C17" s="191" t="s">
        <v>119</v>
      </c>
      <c r="D17" s="163"/>
      <c r="E17" s="164">
        <v>19</v>
      </c>
      <c r="F17" s="162"/>
      <c r="G17" s="162"/>
      <c r="H17" s="162"/>
      <c r="I17" s="162"/>
      <c r="J17" s="162"/>
      <c r="K17" s="162"/>
      <c r="L17" s="162"/>
      <c r="M17" s="162"/>
      <c r="N17" s="161"/>
      <c r="O17" s="161"/>
      <c r="P17" s="161"/>
      <c r="Q17" s="161"/>
      <c r="R17" s="162"/>
      <c r="S17" s="162"/>
      <c r="T17" s="162"/>
      <c r="U17" s="162"/>
      <c r="V17" s="162"/>
      <c r="W17" s="162"/>
      <c r="X17" s="152"/>
      <c r="Y17" s="152"/>
      <c r="Z17" s="152"/>
      <c r="AA17" s="152"/>
      <c r="AB17" s="152"/>
      <c r="AC17" s="152"/>
      <c r="AD17" s="152"/>
      <c r="AE17" s="152" t="s">
        <v>120</v>
      </c>
      <c r="AF17" s="152">
        <v>5</v>
      </c>
      <c r="AG17" s="152"/>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row>
    <row r="18" spans="1:58" x14ac:dyDescent="0.25">
      <c r="A18" s="166" t="s">
        <v>96</v>
      </c>
      <c r="B18" s="167" t="s">
        <v>67</v>
      </c>
      <c r="C18" s="188" t="s">
        <v>68</v>
      </c>
      <c r="D18" s="168"/>
      <c r="E18" s="169"/>
      <c r="F18" s="170"/>
      <c r="G18" s="170">
        <f>SUMIF(AE19:AE61,"&lt;&gt;NOR",G19:G61)</f>
        <v>0</v>
      </c>
      <c r="H18" s="170"/>
      <c r="I18" s="170">
        <f>SUM(I19:I61)</f>
        <v>0</v>
      </c>
      <c r="J18" s="170"/>
      <c r="K18" s="170">
        <f>SUM(K19:K61)</f>
        <v>0</v>
      </c>
      <c r="L18" s="170"/>
      <c r="M18" s="170">
        <f>SUM(M19:M61)</f>
        <v>0</v>
      </c>
      <c r="N18" s="169"/>
      <c r="O18" s="169">
        <f>SUM(O19:O61)</f>
        <v>0.02</v>
      </c>
      <c r="P18" s="169"/>
      <c r="Q18" s="169">
        <f>SUM(Q19:Q61)</f>
        <v>0</v>
      </c>
      <c r="R18" s="171"/>
      <c r="S18" s="165"/>
      <c r="T18" s="165">
        <f>SUM(T19:T61)</f>
        <v>20.190000000000001</v>
      </c>
      <c r="U18" s="165"/>
      <c r="V18" s="165"/>
      <c r="W18" s="165"/>
      <c r="AE18" t="s">
        <v>97</v>
      </c>
    </row>
    <row r="19" spans="1:58" outlineLevel="1" x14ac:dyDescent="0.25">
      <c r="A19" s="173">
        <v>6</v>
      </c>
      <c r="B19" s="174" t="s">
        <v>121</v>
      </c>
      <c r="C19" s="190" t="s">
        <v>122</v>
      </c>
      <c r="D19" s="175" t="s">
        <v>100</v>
      </c>
      <c r="E19" s="176">
        <v>6</v>
      </c>
      <c r="F19" s="177"/>
      <c r="G19" s="178">
        <f>ROUND(E19*F19,2)</f>
        <v>0</v>
      </c>
      <c r="H19" s="177"/>
      <c r="I19" s="178">
        <f>ROUND(E19*H19,2)</f>
        <v>0</v>
      </c>
      <c r="J19" s="177"/>
      <c r="K19" s="178">
        <f>ROUND(E19*J19,2)</f>
        <v>0</v>
      </c>
      <c r="L19" s="178">
        <v>21</v>
      </c>
      <c r="M19" s="178">
        <f>G19*(1+L19/100)</f>
        <v>0</v>
      </c>
      <c r="N19" s="176">
        <v>0</v>
      </c>
      <c r="O19" s="176">
        <f>ROUND(E19*N19,2)</f>
        <v>0</v>
      </c>
      <c r="P19" s="176">
        <v>0</v>
      </c>
      <c r="Q19" s="176">
        <f>ROUND(E19*P19,2)</f>
        <v>0</v>
      </c>
      <c r="R19" s="179" t="s">
        <v>101</v>
      </c>
      <c r="S19" s="162">
        <v>1</v>
      </c>
      <c r="T19" s="162">
        <f>ROUND(E19*S19,2)</f>
        <v>6</v>
      </c>
      <c r="U19" s="162"/>
      <c r="V19" s="162" t="s">
        <v>64</v>
      </c>
      <c r="W19" s="162" t="s">
        <v>102</v>
      </c>
      <c r="X19" s="152"/>
      <c r="Y19" s="152"/>
      <c r="Z19" s="152"/>
      <c r="AA19" s="152"/>
      <c r="AB19" s="152"/>
      <c r="AC19" s="152"/>
      <c r="AD19" s="152"/>
      <c r="AE19" s="152" t="s">
        <v>103</v>
      </c>
      <c r="AF19" s="152"/>
      <c r="AG19" s="152"/>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row>
    <row r="20" spans="1:58" outlineLevel="2" x14ac:dyDescent="0.25">
      <c r="A20" s="159"/>
      <c r="B20" s="160"/>
      <c r="C20" s="251" t="s">
        <v>123</v>
      </c>
      <c r="D20" s="252"/>
      <c r="E20" s="252"/>
      <c r="F20" s="252"/>
      <c r="G20" s="252"/>
      <c r="H20" s="162"/>
      <c r="I20" s="162"/>
      <c r="J20" s="162"/>
      <c r="K20" s="162"/>
      <c r="L20" s="162"/>
      <c r="M20" s="162"/>
      <c r="N20" s="161"/>
      <c r="O20" s="161"/>
      <c r="P20" s="161"/>
      <c r="Q20" s="161"/>
      <c r="R20" s="162"/>
      <c r="S20" s="162"/>
      <c r="T20" s="162"/>
      <c r="U20" s="162"/>
      <c r="V20" s="162"/>
      <c r="W20" s="162"/>
      <c r="X20" s="152"/>
      <c r="Y20" s="152"/>
      <c r="Z20" s="152"/>
      <c r="AA20" s="152"/>
      <c r="AB20" s="152"/>
      <c r="AC20" s="152"/>
      <c r="AD20" s="152"/>
      <c r="AE20" s="152" t="s">
        <v>107</v>
      </c>
      <c r="AF20" s="152"/>
      <c r="AG20" s="152"/>
      <c r="AH20" s="152"/>
      <c r="AI20" s="152"/>
      <c r="AJ20" s="152"/>
      <c r="AK20" s="152"/>
      <c r="AL20" s="152"/>
      <c r="AM20" s="152"/>
      <c r="AN20" s="152"/>
      <c r="AO20" s="152"/>
      <c r="AP20" s="152"/>
      <c r="AQ20" s="152"/>
      <c r="AR20" s="152"/>
      <c r="AS20" s="152"/>
      <c r="AT20" s="152"/>
      <c r="AU20" s="152"/>
      <c r="AV20" s="152"/>
      <c r="AW20" s="152"/>
      <c r="AX20" s="152"/>
      <c r="AY20" s="187" t="str">
        <f>C20</f>
        <v>Montáž nových zařízení kvalifikovaným pracovníkem MaR z hlediska poškození stávajících zařízení a uvedení do provozního stavu.</v>
      </c>
      <c r="AZ20" s="152"/>
      <c r="BA20" s="152"/>
      <c r="BB20" s="152"/>
      <c r="BC20" s="152"/>
      <c r="BD20" s="152"/>
      <c r="BE20" s="152"/>
      <c r="BF20" s="152"/>
    </row>
    <row r="21" spans="1:58" outlineLevel="1" x14ac:dyDescent="0.25">
      <c r="A21" s="173">
        <v>7</v>
      </c>
      <c r="B21" s="174" t="s">
        <v>124</v>
      </c>
      <c r="C21" s="190" t="s">
        <v>125</v>
      </c>
      <c r="D21" s="175" t="s">
        <v>126</v>
      </c>
      <c r="E21" s="176">
        <v>1</v>
      </c>
      <c r="F21" s="177"/>
      <c r="G21" s="178">
        <f>ROUND(E21*F21,2)</f>
        <v>0</v>
      </c>
      <c r="H21" s="177"/>
      <c r="I21" s="178">
        <f>ROUND(E21*H21,2)</f>
        <v>0</v>
      </c>
      <c r="J21" s="177"/>
      <c r="K21" s="178">
        <f>ROUND(E21*J21,2)</f>
        <v>0</v>
      </c>
      <c r="L21" s="178">
        <v>21</v>
      </c>
      <c r="M21" s="178">
        <f>G21*(1+L21/100)</f>
        <v>0</v>
      </c>
      <c r="N21" s="176">
        <v>0</v>
      </c>
      <c r="O21" s="176">
        <f>ROUND(E21*N21,2)</f>
        <v>0</v>
      </c>
      <c r="P21" s="176">
        <v>0</v>
      </c>
      <c r="Q21" s="176">
        <f>ROUND(E21*P21,2)</f>
        <v>0</v>
      </c>
      <c r="R21" s="179" t="s">
        <v>101</v>
      </c>
      <c r="S21" s="162">
        <v>0</v>
      </c>
      <c r="T21" s="162">
        <f>ROUND(E21*S21,2)</f>
        <v>0</v>
      </c>
      <c r="U21" s="162"/>
      <c r="V21" s="162" t="s">
        <v>127</v>
      </c>
      <c r="W21" s="162" t="s">
        <v>102</v>
      </c>
      <c r="X21" s="152"/>
      <c r="Y21" s="152"/>
      <c r="Z21" s="152"/>
      <c r="AA21" s="152"/>
      <c r="AB21" s="152"/>
      <c r="AC21" s="152"/>
      <c r="AD21" s="152"/>
      <c r="AE21" s="152" t="s">
        <v>128</v>
      </c>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row>
    <row r="22" spans="1:58" ht="51.6" outlineLevel="2" x14ac:dyDescent="0.25">
      <c r="A22" s="159"/>
      <c r="B22" s="160"/>
      <c r="C22" s="251" t="s">
        <v>129</v>
      </c>
      <c r="D22" s="252"/>
      <c r="E22" s="252"/>
      <c r="F22" s="252"/>
      <c r="G22" s="252"/>
      <c r="H22" s="162"/>
      <c r="I22" s="162"/>
      <c r="J22" s="162"/>
      <c r="K22" s="162"/>
      <c r="L22" s="162"/>
      <c r="M22" s="162"/>
      <c r="N22" s="161"/>
      <c r="O22" s="161"/>
      <c r="P22" s="161"/>
      <c r="Q22" s="161"/>
      <c r="R22" s="162"/>
      <c r="S22" s="162"/>
      <c r="T22" s="162"/>
      <c r="U22" s="162"/>
      <c r="V22" s="162"/>
      <c r="W22" s="162"/>
      <c r="X22" s="152"/>
      <c r="Y22" s="152"/>
      <c r="Z22" s="152"/>
      <c r="AA22" s="152"/>
      <c r="AB22" s="152"/>
      <c r="AC22" s="152"/>
      <c r="AD22" s="152"/>
      <c r="AE22" s="152" t="s">
        <v>107</v>
      </c>
      <c r="AF22" s="152"/>
      <c r="AG22" s="152"/>
      <c r="AH22" s="152"/>
      <c r="AI22" s="152"/>
      <c r="AJ22" s="152"/>
      <c r="AK22" s="152"/>
      <c r="AL22" s="152"/>
      <c r="AM22" s="152"/>
      <c r="AN22" s="152"/>
      <c r="AO22" s="152"/>
      <c r="AP22" s="152"/>
      <c r="AQ22" s="152"/>
      <c r="AR22" s="152"/>
      <c r="AS22" s="152"/>
      <c r="AT22" s="152"/>
      <c r="AU22" s="152"/>
      <c r="AV22" s="152"/>
      <c r="AW22" s="152"/>
      <c r="AX22" s="152"/>
      <c r="AY22" s="187" t="str">
        <f>C22</f>
        <v>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v>
      </c>
      <c r="AZ22" s="152"/>
      <c r="BA22" s="152"/>
      <c r="BB22" s="152"/>
      <c r="BC22" s="152"/>
      <c r="BD22" s="152"/>
      <c r="BE22" s="152"/>
      <c r="BF22" s="152"/>
    </row>
    <row r="23" spans="1:58" outlineLevel="1" x14ac:dyDescent="0.25">
      <c r="A23" s="180">
        <v>8</v>
      </c>
      <c r="B23" s="181" t="s">
        <v>130</v>
      </c>
      <c r="C23" s="189" t="s">
        <v>131</v>
      </c>
      <c r="D23" s="182" t="s">
        <v>110</v>
      </c>
      <c r="E23" s="183">
        <v>2</v>
      </c>
      <c r="F23" s="184"/>
      <c r="G23" s="185">
        <f>ROUND(E23*F23,2)</f>
        <v>0</v>
      </c>
      <c r="H23" s="184"/>
      <c r="I23" s="185">
        <f>ROUND(E23*H23,2)</f>
        <v>0</v>
      </c>
      <c r="J23" s="184"/>
      <c r="K23" s="185">
        <f>ROUND(E23*J23,2)</f>
        <v>0</v>
      </c>
      <c r="L23" s="185">
        <v>21</v>
      </c>
      <c r="M23" s="185">
        <f>G23*(1+L23/100)</f>
        <v>0</v>
      </c>
      <c r="N23" s="183">
        <v>5.0000000000000002E-5</v>
      </c>
      <c r="O23" s="183">
        <f>ROUND(E23*N23,2)</f>
        <v>0</v>
      </c>
      <c r="P23" s="183">
        <v>0</v>
      </c>
      <c r="Q23" s="183">
        <f>ROUND(E23*P23,2)</f>
        <v>0</v>
      </c>
      <c r="R23" s="186" t="s">
        <v>101</v>
      </c>
      <c r="S23" s="162">
        <v>0</v>
      </c>
      <c r="T23" s="162">
        <f>ROUND(E23*S23,2)</f>
        <v>0</v>
      </c>
      <c r="U23" s="162"/>
      <c r="V23" s="162" t="s">
        <v>127</v>
      </c>
      <c r="W23" s="162" t="s">
        <v>102</v>
      </c>
      <c r="X23" s="152"/>
      <c r="Y23" s="152"/>
      <c r="Z23" s="152"/>
      <c r="AA23" s="152"/>
      <c r="AB23" s="152"/>
      <c r="AC23" s="152"/>
      <c r="AD23" s="152"/>
      <c r="AE23" s="152" t="s">
        <v>128</v>
      </c>
      <c r="AF23" s="152"/>
      <c r="AG23" s="152"/>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row>
    <row r="24" spans="1:58" outlineLevel="1" x14ac:dyDescent="0.25">
      <c r="A24" s="173">
        <v>9</v>
      </c>
      <c r="B24" s="174" t="s">
        <v>132</v>
      </c>
      <c r="C24" s="190" t="s">
        <v>133</v>
      </c>
      <c r="D24" s="175" t="s">
        <v>110</v>
      </c>
      <c r="E24" s="176">
        <v>2</v>
      </c>
      <c r="F24" s="177"/>
      <c r="G24" s="178">
        <f>ROUND(E24*F24,2)</f>
        <v>0</v>
      </c>
      <c r="H24" s="177"/>
      <c r="I24" s="178">
        <f>ROUND(E24*H24,2)</f>
        <v>0</v>
      </c>
      <c r="J24" s="177"/>
      <c r="K24" s="178">
        <f>ROUND(E24*J24,2)</f>
        <v>0</v>
      </c>
      <c r="L24" s="178">
        <v>21</v>
      </c>
      <c r="M24" s="178">
        <f>G24*(1+L24/100)</f>
        <v>0</v>
      </c>
      <c r="N24" s="176">
        <v>5.0000000000000002E-5</v>
      </c>
      <c r="O24" s="176">
        <f>ROUND(E24*N24,2)</f>
        <v>0</v>
      </c>
      <c r="P24" s="176">
        <v>0</v>
      </c>
      <c r="Q24" s="176">
        <f>ROUND(E24*P24,2)</f>
        <v>0</v>
      </c>
      <c r="R24" s="179" t="s">
        <v>101</v>
      </c>
      <c r="S24" s="162">
        <v>0</v>
      </c>
      <c r="T24" s="162">
        <f>ROUND(E24*S24,2)</f>
        <v>0</v>
      </c>
      <c r="U24" s="162"/>
      <c r="V24" s="162" t="s">
        <v>127</v>
      </c>
      <c r="W24" s="162" t="s">
        <v>102</v>
      </c>
      <c r="X24" s="152"/>
      <c r="Y24" s="152"/>
      <c r="Z24" s="152"/>
      <c r="AA24" s="152"/>
      <c r="AB24" s="152"/>
      <c r="AC24" s="152"/>
      <c r="AD24" s="152"/>
      <c r="AE24" s="152" t="s">
        <v>128</v>
      </c>
      <c r="AF24" s="152"/>
      <c r="AG24" s="152"/>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row>
    <row r="25" spans="1:58" outlineLevel="2" x14ac:dyDescent="0.25">
      <c r="A25" s="159"/>
      <c r="B25" s="160"/>
      <c r="C25" s="191" t="s">
        <v>134</v>
      </c>
      <c r="D25" s="163"/>
      <c r="E25" s="164">
        <v>2</v>
      </c>
      <c r="F25" s="162"/>
      <c r="G25" s="162"/>
      <c r="H25" s="162"/>
      <c r="I25" s="162"/>
      <c r="J25" s="162"/>
      <c r="K25" s="162"/>
      <c r="L25" s="162"/>
      <c r="M25" s="162"/>
      <c r="N25" s="161"/>
      <c r="O25" s="161"/>
      <c r="P25" s="161"/>
      <c r="Q25" s="161"/>
      <c r="R25" s="162"/>
      <c r="S25" s="162"/>
      <c r="T25" s="162"/>
      <c r="U25" s="162"/>
      <c r="V25" s="162"/>
      <c r="W25" s="162"/>
      <c r="X25" s="152"/>
      <c r="Y25" s="152"/>
      <c r="Z25" s="152"/>
      <c r="AA25" s="152"/>
      <c r="AB25" s="152"/>
      <c r="AC25" s="152"/>
      <c r="AD25" s="152"/>
      <c r="AE25" s="152" t="s">
        <v>120</v>
      </c>
      <c r="AF25" s="152">
        <v>5</v>
      </c>
      <c r="AG25" s="152"/>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row>
    <row r="26" spans="1:58" outlineLevel="1" x14ac:dyDescent="0.25">
      <c r="A26" s="180">
        <v>10</v>
      </c>
      <c r="B26" s="181" t="s">
        <v>135</v>
      </c>
      <c r="C26" s="189" t="s">
        <v>136</v>
      </c>
      <c r="D26" s="182" t="s">
        <v>110</v>
      </c>
      <c r="E26" s="183">
        <v>1</v>
      </c>
      <c r="F26" s="184"/>
      <c r="G26" s="185">
        <f>ROUND(E26*F26,2)</f>
        <v>0</v>
      </c>
      <c r="H26" s="184"/>
      <c r="I26" s="185">
        <f>ROUND(E26*H26,2)</f>
        <v>0</v>
      </c>
      <c r="J26" s="184"/>
      <c r="K26" s="185">
        <f>ROUND(E26*J26,2)</f>
        <v>0</v>
      </c>
      <c r="L26" s="185">
        <v>21</v>
      </c>
      <c r="M26" s="185">
        <f>G26*(1+L26/100)</f>
        <v>0</v>
      </c>
      <c r="N26" s="183">
        <v>0</v>
      </c>
      <c r="O26" s="183">
        <f>ROUND(E26*N26,2)</f>
        <v>0</v>
      </c>
      <c r="P26" s="183">
        <v>0</v>
      </c>
      <c r="Q26" s="183">
        <f>ROUND(E26*P26,2)</f>
        <v>0</v>
      </c>
      <c r="R26" s="186" t="s">
        <v>101</v>
      </c>
      <c r="S26" s="162">
        <v>0.66</v>
      </c>
      <c r="T26" s="162">
        <f>ROUND(E26*S26,2)</f>
        <v>0.66</v>
      </c>
      <c r="U26" s="162"/>
      <c r="V26" s="162" t="s">
        <v>111</v>
      </c>
      <c r="W26" s="162" t="s">
        <v>102</v>
      </c>
      <c r="X26" s="152"/>
      <c r="Y26" s="152"/>
      <c r="Z26" s="152"/>
      <c r="AA26" s="152"/>
      <c r="AB26" s="152"/>
      <c r="AC26" s="152"/>
      <c r="AD26" s="152"/>
      <c r="AE26" s="152" t="s">
        <v>112</v>
      </c>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row>
    <row r="27" spans="1:58" outlineLevel="1" x14ac:dyDescent="0.25">
      <c r="A27" s="173">
        <v>11</v>
      </c>
      <c r="B27" s="174" t="s">
        <v>137</v>
      </c>
      <c r="C27" s="190" t="s">
        <v>138</v>
      </c>
      <c r="D27" s="175" t="s">
        <v>126</v>
      </c>
      <c r="E27" s="176">
        <v>1</v>
      </c>
      <c r="F27" s="177"/>
      <c r="G27" s="178">
        <f>ROUND(E27*F27,2)</f>
        <v>0</v>
      </c>
      <c r="H27" s="177"/>
      <c r="I27" s="178">
        <f>ROUND(E27*H27,2)</f>
        <v>0</v>
      </c>
      <c r="J27" s="177"/>
      <c r="K27" s="178">
        <f>ROUND(E27*J27,2)</f>
        <v>0</v>
      </c>
      <c r="L27" s="178">
        <v>21</v>
      </c>
      <c r="M27" s="178">
        <f>G27*(1+L27/100)</f>
        <v>0</v>
      </c>
      <c r="N27" s="176">
        <v>0</v>
      </c>
      <c r="O27" s="176">
        <f>ROUND(E27*N27,2)</f>
        <v>0</v>
      </c>
      <c r="P27" s="176">
        <v>0</v>
      </c>
      <c r="Q27" s="176">
        <f>ROUND(E27*P27,2)</f>
        <v>0</v>
      </c>
      <c r="R27" s="179" t="s">
        <v>101</v>
      </c>
      <c r="S27" s="162">
        <v>0</v>
      </c>
      <c r="T27" s="162">
        <f>ROUND(E27*S27,2)</f>
        <v>0</v>
      </c>
      <c r="U27" s="162"/>
      <c r="V27" s="162" t="s">
        <v>127</v>
      </c>
      <c r="W27" s="162" t="s">
        <v>102</v>
      </c>
      <c r="X27" s="152"/>
      <c r="Y27" s="152"/>
      <c r="Z27" s="152"/>
      <c r="AA27" s="152"/>
      <c r="AB27" s="152"/>
      <c r="AC27" s="152"/>
      <c r="AD27" s="152"/>
      <c r="AE27" s="152" t="s">
        <v>128</v>
      </c>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row>
    <row r="28" spans="1:58" outlineLevel="2" x14ac:dyDescent="0.25">
      <c r="A28" s="159"/>
      <c r="B28" s="160"/>
      <c r="C28" s="251" t="s">
        <v>139</v>
      </c>
      <c r="D28" s="252"/>
      <c r="E28" s="252"/>
      <c r="F28" s="252"/>
      <c r="G28" s="252"/>
      <c r="H28" s="162"/>
      <c r="I28" s="162"/>
      <c r="J28" s="162"/>
      <c r="K28" s="162"/>
      <c r="L28" s="162"/>
      <c r="M28" s="162"/>
      <c r="N28" s="161"/>
      <c r="O28" s="161"/>
      <c r="P28" s="161"/>
      <c r="Q28" s="161"/>
      <c r="R28" s="162"/>
      <c r="S28" s="162"/>
      <c r="T28" s="162"/>
      <c r="U28" s="162"/>
      <c r="V28" s="162"/>
      <c r="W28" s="162"/>
      <c r="X28" s="152"/>
      <c r="Y28" s="152"/>
      <c r="Z28" s="152"/>
      <c r="AA28" s="152"/>
      <c r="AB28" s="152"/>
      <c r="AC28" s="152"/>
      <c r="AD28" s="152"/>
      <c r="AE28" s="152" t="s">
        <v>107</v>
      </c>
      <c r="AF28" s="152"/>
      <c r="AG28" s="152"/>
      <c r="AH28" s="152"/>
      <c r="AI28" s="152"/>
      <c r="AJ28" s="152"/>
      <c r="AK28" s="152"/>
      <c r="AL28" s="152"/>
      <c r="AM28" s="152"/>
      <c r="AN28" s="152"/>
      <c r="AO28" s="152"/>
      <c r="AP28" s="152"/>
      <c r="AQ28" s="152"/>
      <c r="AR28" s="152"/>
      <c r="AS28" s="152"/>
      <c r="AT28" s="152"/>
      <c r="AU28" s="152"/>
      <c r="AV28" s="152"/>
      <c r="AW28" s="152"/>
      <c r="AX28" s="152"/>
      <c r="AY28" s="187" t="str">
        <f>C28</f>
        <v>autonomie 3hod; svítí při výpadku; hmotnost 0,8kg; rozměry 352x110x64mm; vč. zdroje,  vč.recyklačního poplatku - ozn.2</v>
      </c>
      <c r="AZ28" s="152"/>
      <c r="BA28" s="152"/>
      <c r="BB28" s="152"/>
      <c r="BC28" s="152"/>
      <c r="BD28" s="152"/>
      <c r="BE28" s="152"/>
      <c r="BF28" s="152"/>
    </row>
    <row r="29" spans="1:58" outlineLevel="2" x14ac:dyDescent="0.25">
      <c r="A29" s="159"/>
      <c r="B29" s="160"/>
      <c r="C29" s="191" t="s">
        <v>140</v>
      </c>
      <c r="D29" s="163"/>
      <c r="E29" s="164">
        <v>1</v>
      </c>
      <c r="F29" s="162"/>
      <c r="G29" s="162"/>
      <c r="H29" s="162"/>
      <c r="I29" s="162"/>
      <c r="J29" s="162"/>
      <c r="K29" s="162"/>
      <c r="L29" s="162"/>
      <c r="M29" s="162"/>
      <c r="N29" s="161"/>
      <c r="O29" s="161"/>
      <c r="P29" s="161"/>
      <c r="Q29" s="161"/>
      <c r="R29" s="162"/>
      <c r="S29" s="162"/>
      <c r="T29" s="162"/>
      <c r="U29" s="162"/>
      <c r="V29" s="162"/>
      <c r="W29" s="162"/>
      <c r="X29" s="152"/>
      <c r="Y29" s="152"/>
      <c r="Z29" s="152"/>
      <c r="AA29" s="152"/>
      <c r="AB29" s="152"/>
      <c r="AC29" s="152"/>
      <c r="AD29" s="152"/>
      <c r="AE29" s="152" t="s">
        <v>120</v>
      </c>
      <c r="AF29" s="152">
        <v>5</v>
      </c>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row>
    <row r="30" spans="1:58" outlineLevel="1" x14ac:dyDescent="0.25">
      <c r="A30" s="180">
        <v>12</v>
      </c>
      <c r="B30" s="181" t="s">
        <v>141</v>
      </c>
      <c r="C30" s="189" t="s">
        <v>142</v>
      </c>
      <c r="D30" s="182" t="s">
        <v>116</v>
      </c>
      <c r="E30" s="183">
        <v>15</v>
      </c>
      <c r="F30" s="184"/>
      <c r="G30" s="185">
        <f>ROUND(E30*F30,2)</f>
        <v>0</v>
      </c>
      <c r="H30" s="184"/>
      <c r="I30" s="185">
        <f>ROUND(E30*H30,2)</f>
        <v>0</v>
      </c>
      <c r="J30" s="184"/>
      <c r="K30" s="185">
        <f>ROUND(E30*J30,2)</f>
        <v>0</v>
      </c>
      <c r="L30" s="185">
        <v>21</v>
      </c>
      <c r="M30" s="185">
        <f>G30*(1+L30/100)</f>
        <v>0</v>
      </c>
      <c r="N30" s="183">
        <v>0</v>
      </c>
      <c r="O30" s="183">
        <f>ROUND(E30*N30,2)</f>
        <v>0</v>
      </c>
      <c r="P30" s="183">
        <v>0</v>
      </c>
      <c r="Q30" s="183">
        <f>ROUND(E30*P30,2)</f>
        <v>0</v>
      </c>
      <c r="R30" s="186" t="s">
        <v>101</v>
      </c>
      <c r="S30" s="162">
        <v>0.10431</v>
      </c>
      <c r="T30" s="162">
        <f>ROUND(E30*S30,2)</f>
        <v>1.56</v>
      </c>
      <c r="U30" s="162"/>
      <c r="V30" s="162" t="s">
        <v>111</v>
      </c>
      <c r="W30" s="162" t="s">
        <v>102</v>
      </c>
      <c r="X30" s="152"/>
      <c r="Y30" s="152"/>
      <c r="Z30" s="152"/>
      <c r="AA30" s="152"/>
      <c r="AB30" s="152"/>
      <c r="AC30" s="152"/>
      <c r="AD30" s="152"/>
      <c r="AE30" s="152" t="s">
        <v>112</v>
      </c>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row>
    <row r="31" spans="1:58" ht="40.799999999999997" outlineLevel="1" x14ac:dyDescent="0.25">
      <c r="A31" s="173">
        <v>13</v>
      </c>
      <c r="B31" s="174" t="s">
        <v>143</v>
      </c>
      <c r="C31" s="190" t="s">
        <v>144</v>
      </c>
      <c r="D31" s="175" t="s">
        <v>116</v>
      </c>
      <c r="E31" s="176">
        <v>15.75</v>
      </c>
      <c r="F31" s="177"/>
      <c r="G31" s="178">
        <f>ROUND(E31*F31,2)</f>
        <v>0</v>
      </c>
      <c r="H31" s="177"/>
      <c r="I31" s="178">
        <f>ROUND(E31*H31,2)</f>
        <v>0</v>
      </c>
      <c r="J31" s="177"/>
      <c r="K31" s="178">
        <f>ROUND(E31*J31,2)</f>
        <v>0</v>
      </c>
      <c r="L31" s="178">
        <v>21</v>
      </c>
      <c r="M31" s="178">
        <f>G31*(1+L31/100)</f>
        <v>0</v>
      </c>
      <c r="N31" s="176">
        <v>4.0999999999999999E-4</v>
      </c>
      <c r="O31" s="176">
        <f>ROUND(E31*N31,2)</f>
        <v>0.01</v>
      </c>
      <c r="P31" s="176">
        <v>0</v>
      </c>
      <c r="Q31" s="176">
        <f>ROUND(E31*P31,2)</f>
        <v>0</v>
      </c>
      <c r="R31" s="179" t="s">
        <v>101</v>
      </c>
      <c r="S31" s="162">
        <v>0</v>
      </c>
      <c r="T31" s="162">
        <f>ROUND(E31*S31,2)</f>
        <v>0</v>
      </c>
      <c r="U31" s="162"/>
      <c r="V31" s="162" t="s">
        <v>127</v>
      </c>
      <c r="W31" s="162" t="s">
        <v>102</v>
      </c>
      <c r="X31" s="152"/>
      <c r="Y31" s="152"/>
      <c r="Z31" s="152"/>
      <c r="AA31" s="152"/>
      <c r="AB31" s="152"/>
      <c r="AC31" s="152"/>
      <c r="AD31" s="152"/>
      <c r="AE31" s="152" t="s">
        <v>128</v>
      </c>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row>
    <row r="32" spans="1:58" outlineLevel="2" x14ac:dyDescent="0.25">
      <c r="A32" s="159"/>
      <c r="B32" s="160"/>
      <c r="C32" s="191" t="s">
        <v>145</v>
      </c>
      <c r="D32" s="163"/>
      <c r="E32" s="164">
        <v>15.75</v>
      </c>
      <c r="F32" s="162"/>
      <c r="G32" s="162"/>
      <c r="H32" s="162"/>
      <c r="I32" s="162"/>
      <c r="J32" s="162"/>
      <c r="K32" s="162"/>
      <c r="L32" s="162"/>
      <c r="M32" s="162"/>
      <c r="N32" s="161"/>
      <c r="O32" s="161"/>
      <c r="P32" s="161"/>
      <c r="Q32" s="161"/>
      <c r="R32" s="162"/>
      <c r="S32" s="162"/>
      <c r="T32" s="162"/>
      <c r="U32" s="162"/>
      <c r="V32" s="162"/>
      <c r="W32" s="162"/>
      <c r="X32" s="152"/>
      <c r="Y32" s="152"/>
      <c r="Z32" s="152"/>
      <c r="AA32" s="152"/>
      <c r="AB32" s="152"/>
      <c r="AC32" s="152"/>
      <c r="AD32" s="152"/>
      <c r="AE32" s="152" t="s">
        <v>120</v>
      </c>
      <c r="AF32" s="152">
        <v>5</v>
      </c>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row>
    <row r="33" spans="1:58" outlineLevel="1" x14ac:dyDescent="0.25">
      <c r="A33" s="180">
        <v>14</v>
      </c>
      <c r="B33" s="181" t="s">
        <v>146</v>
      </c>
      <c r="C33" s="189" t="s">
        <v>147</v>
      </c>
      <c r="D33" s="182" t="s">
        <v>110</v>
      </c>
      <c r="E33" s="183">
        <v>10</v>
      </c>
      <c r="F33" s="184"/>
      <c r="G33" s="185">
        <f>ROUND(E33*F33,2)</f>
        <v>0</v>
      </c>
      <c r="H33" s="184"/>
      <c r="I33" s="185">
        <f>ROUND(E33*H33,2)</f>
        <v>0</v>
      </c>
      <c r="J33" s="184"/>
      <c r="K33" s="185">
        <f>ROUND(E33*J33,2)</f>
        <v>0</v>
      </c>
      <c r="L33" s="185">
        <v>21</v>
      </c>
      <c r="M33" s="185">
        <f>G33*(1+L33/100)</f>
        <v>0</v>
      </c>
      <c r="N33" s="183">
        <v>0</v>
      </c>
      <c r="O33" s="183">
        <f>ROUND(E33*N33,2)</f>
        <v>0</v>
      </c>
      <c r="P33" s="183">
        <v>0</v>
      </c>
      <c r="Q33" s="183">
        <f>ROUND(E33*P33,2)</f>
        <v>0</v>
      </c>
      <c r="R33" s="186" t="s">
        <v>101</v>
      </c>
      <c r="S33" s="162">
        <v>0.06</v>
      </c>
      <c r="T33" s="162">
        <f>ROUND(E33*S33,2)</f>
        <v>0.6</v>
      </c>
      <c r="U33" s="162"/>
      <c r="V33" s="162" t="s">
        <v>111</v>
      </c>
      <c r="W33" s="162" t="s">
        <v>102</v>
      </c>
      <c r="X33" s="152"/>
      <c r="Y33" s="152"/>
      <c r="Z33" s="152"/>
      <c r="AA33" s="152"/>
      <c r="AB33" s="152"/>
      <c r="AC33" s="152"/>
      <c r="AD33" s="152"/>
      <c r="AE33" s="152" t="s">
        <v>112</v>
      </c>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row>
    <row r="34" spans="1:58" ht="40.799999999999997" outlineLevel="1" x14ac:dyDescent="0.25">
      <c r="A34" s="180">
        <v>15</v>
      </c>
      <c r="B34" s="181" t="s">
        <v>148</v>
      </c>
      <c r="C34" s="189" t="s">
        <v>149</v>
      </c>
      <c r="D34" s="182" t="s">
        <v>116</v>
      </c>
      <c r="E34" s="183">
        <v>32</v>
      </c>
      <c r="F34" s="184"/>
      <c r="G34" s="185">
        <f>ROUND(E34*F34,2)</f>
        <v>0</v>
      </c>
      <c r="H34" s="184"/>
      <c r="I34" s="185">
        <f>ROUND(E34*H34,2)</f>
        <v>0</v>
      </c>
      <c r="J34" s="184"/>
      <c r="K34" s="185">
        <f>ROUND(E34*J34,2)</f>
        <v>0</v>
      </c>
      <c r="L34" s="185">
        <v>21</v>
      </c>
      <c r="M34" s="185">
        <f>G34*(1+L34/100)</f>
        <v>0</v>
      </c>
      <c r="N34" s="183">
        <v>2.0000000000000001E-4</v>
      </c>
      <c r="O34" s="183">
        <f>ROUND(E34*N34,2)</f>
        <v>0.01</v>
      </c>
      <c r="P34" s="183">
        <v>0</v>
      </c>
      <c r="Q34" s="183">
        <f>ROUND(E34*P34,2)</f>
        <v>0</v>
      </c>
      <c r="R34" s="186" t="s">
        <v>101</v>
      </c>
      <c r="S34" s="162">
        <v>0</v>
      </c>
      <c r="T34" s="162">
        <f>ROUND(E34*S34,2)</f>
        <v>0</v>
      </c>
      <c r="U34" s="162"/>
      <c r="V34" s="162" t="s">
        <v>127</v>
      </c>
      <c r="W34" s="162" t="s">
        <v>102</v>
      </c>
      <c r="X34" s="152"/>
      <c r="Y34" s="152"/>
      <c r="Z34" s="152"/>
      <c r="AA34" s="152"/>
      <c r="AB34" s="152"/>
      <c r="AC34" s="152"/>
      <c r="AD34" s="152"/>
      <c r="AE34" s="152" t="s">
        <v>128</v>
      </c>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row>
    <row r="35" spans="1:58" outlineLevel="1" x14ac:dyDescent="0.25">
      <c r="A35" s="173">
        <v>16</v>
      </c>
      <c r="B35" s="174" t="s">
        <v>150</v>
      </c>
      <c r="C35" s="190" t="s">
        <v>151</v>
      </c>
      <c r="D35" s="175" t="s">
        <v>116</v>
      </c>
      <c r="E35" s="176">
        <v>32</v>
      </c>
      <c r="F35" s="177"/>
      <c r="G35" s="178">
        <f>ROUND(E35*F35,2)</f>
        <v>0</v>
      </c>
      <c r="H35" s="177"/>
      <c r="I35" s="178">
        <f>ROUND(E35*H35,2)</f>
        <v>0</v>
      </c>
      <c r="J35" s="177"/>
      <c r="K35" s="178">
        <f>ROUND(E35*J35,2)</f>
        <v>0</v>
      </c>
      <c r="L35" s="178">
        <v>21</v>
      </c>
      <c r="M35" s="178">
        <f>G35*(1+L35/100)</f>
        <v>0</v>
      </c>
      <c r="N35" s="176">
        <v>0</v>
      </c>
      <c r="O35" s="176">
        <f>ROUND(E35*N35,2)</f>
        <v>0</v>
      </c>
      <c r="P35" s="176">
        <v>0</v>
      </c>
      <c r="Q35" s="176">
        <f>ROUND(E35*P35,2)</f>
        <v>0</v>
      </c>
      <c r="R35" s="179" t="s">
        <v>101</v>
      </c>
      <c r="S35" s="162">
        <v>9.955E-2</v>
      </c>
      <c r="T35" s="162">
        <f>ROUND(E35*S35,2)</f>
        <v>3.19</v>
      </c>
      <c r="U35" s="162"/>
      <c r="V35" s="162" t="s">
        <v>111</v>
      </c>
      <c r="W35" s="162" t="s">
        <v>102</v>
      </c>
      <c r="X35" s="152"/>
      <c r="Y35" s="152"/>
      <c r="Z35" s="152"/>
      <c r="AA35" s="152"/>
      <c r="AB35" s="152"/>
      <c r="AC35" s="152"/>
      <c r="AD35" s="152"/>
      <c r="AE35" s="152" t="s">
        <v>112</v>
      </c>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row>
    <row r="36" spans="1:58" outlineLevel="2" x14ac:dyDescent="0.25">
      <c r="A36" s="159"/>
      <c r="B36" s="160"/>
      <c r="C36" s="191" t="s">
        <v>152</v>
      </c>
      <c r="D36" s="163"/>
      <c r="E36" s="164">
        <v>32</v>
      </c>
      <c r="F36" s="162"/>
      <c r="G36" s="162"/>
      <c r="H36" s="162"/>
      <c r="I36" s="162"/>
      <c r="J36" s="162"/>
      <c r="K36" s="162"/>
      <c r="L36" s="162"/>
      <c r="M36" s="162"/>
      <c r="N36" s="161"/>
      <c r="O36" s="161"/>
      <c r="P36" s="161"/>
      <c r="Q36" s="161"/>
      <c r="R36" s="162"/>
      <c r="S36" s="162"/>
      <c r="T36" s="162"/>
      <c r="U36" s="162"/>
      <c r="V36" s="162"/>
      <c r="W36" s="162"/>
      <c r="X36" s="152"/>
      <c r="Y36" s="152"/>
      <c r="Z36" s="152"/>
      <c r="AA36" s="152"/>
      <c r="AB36" s="152"/>
      <c r="AC36" s="152"/>
      <c r="AD36" s="152"/>
      <c r="AE36" s="152" t="s">
        <v>120</v>
      </c>
      <c r="AF36" s="152">
        <v>5</v>
      </c>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row>
    <row r="37" spans="1:58" ht="40.799999999999997" outlineLevel="1" x14ac:dyDescent="0.25">
      <c r="A37" s="180">
        <v>17</v>
      </c>
      <c r="B37" s="181" t="s">
        <v>153</v>
      </c>
      <c r="C37" s="189" t="s">
        <v>154</v>
      </c>
      <c r="D37" s="182" t="s">
        <v>116</v>
      </c>
      <c r="E37" s="183">
        <v>22</v>
      </c>
      <c r="F37" s="184"/>
      <c r="G37" s="185">
        <f>ROUND(E37*F37,2)</f>
        <v>0</v>
      </c>
      <c r="H37" s="184"/>
      <c r="I37" s="185">
        <f>ROUND(E37*H37,2)</f>
        <v>0</v>
      </c>
      <c r="J37" s="184"/>
      <c r="K37" s="185">
        <f>ROUND(E37*J37,2)</f>
        <v>0</v>
      </c>
      <c r="L37" s="185">
        <v>21</v>
      </c>
      <c r="M37" s="185">
        <f>G37*(1+L37/100)</f>
        <v>0</v>
      </c>
      <c r="N37" s="183">
        <v>1.4999999999999999E-4</v>
      </c>
      <c r="O37" s="183">
        <f>ROUND(E37*N37,2)</f>
        <v>0</v>
      </c>
      <c r="P37" s="183">
        <v>0</v>
      </c>
      <c r="Q37" s="183">
        <f>ROUND(E37*P37,2)</f>
        <v>0</v>
      </c>
      <c r="R37" s="186" t="s">
        <v>101</v>
      </c>
      <c r="S37" s="162">
        <v>0</v>
      </c>
      <c r="T37" s="162">
        <f>ROUND(E37*S37,2)</f>
        <v>0</v>
      </c>
      <c r="U37" s="162"/>
      <c r="V37" s="162" t="s">
        <v>127</v>
      </c>
      <c r="W37" s="162" t="s">
        <v>102</v>
      </c>
      <c r="X37" s="152"/>
      <c r="Y37" s="152"/>
      <c r="Z37" s="152"/>
      <c r="AA37" s="152"/>
      <c r="AB37" s="152"/>
      <c r="AC37" s="152"/>
      <c r="AD37" s="152"/>
      <c r="AE37" s="152" t="s">
        <v>128</v>
      </c>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row>
    <row r="38" spans="1:58" outlineLevel="1" x14ac:dyDescent="0.25">
      <c r="A38" s="173">
        <v>18</v>
      </c>
      <c r="B38" s="174" t="s">
        <v>155</v>
      </c>
      <c r="C38" s="190" t="s">
        <v>156</v>
      </c>
      <c r="D38" s="175" t="s">
        <v>116</v>
      </c>
      <c r="E38" s="176">
        <v>22</v>
      </c>
      <c r="F38" s="177"/>
      <c r="G38" s="178">
        <f>ROUND(E38*F38,2)</f>
        <v>0</v>
      </c>
      <c r="H38" s="177"/>
      <c r="I38" s="178">
        <f>ROUND(E38*H38,2)</f>
        <v>0</v>
      </c>
      <c r="J38" s="177"/>
      <c r="K38" s="178">
        <f>ROUND(E38*J38,2)</f>
        <v>0</v>
      </c>
      <c r="L38" s="178">
        <v>21</v>
      </c>
      <c r="M38" s="178">
        <f>G38*(1+L38/100)</f>
        <v>0</v>
      </c>
      <c r="N38" s="176">
        <v>0</v>
      </c>
      <c r="O38" s="176">
        <f>ROUND(E38*N38,2)</f>
        <v>0</v>
      </c>
      <c r="P38" s="176">
        <v>0</v>
      </c>
      <c r="Q38" s="176">
        <f>ROUND(E38*P38,2)</f>
        <v>0</v>
      </c>
      <c r="R38" s="179" t="s">
        <v>101</v>
      </c>
      <c r="S38" s="162">
        <v>9.955E-2</v>
      </c>
      <c r="T38" s="162">
        <f>ROUND(E38*S38,2)</f>
        <v>2.19</v>
      </c>
      <c r="U38" s="162"/>
      <c r="V38" s="162" t="s">
        <v>111</v>
      </c>
      <c r="W38" s="162" t="s">
        <v>102</v>
      </c>
      <c r="X38" s="152"/>
      <c r="Y38" s="152"/>
      <c r="Z38" s="152"/>
      <c r="AA38" s="152"/>
      <c r="AB38" s="152"/>
      <c r="AC38" s="152"/>
      <c r="AD38" s="152"/>
      <c r="AE38" s="152" t="s">
        <v>112</v>
      </c>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row>
    <row r="39" spans="1:58" outlineLevel="2" x14ac:dyDescent="0.25">
      <c r="A39" s="159"/>
      <c r="B39" s="160"/>
      <c r="C39" s="191" t="s">
        <v>157</v>
      </c>
      <c r="D39" s="163"/>
      <c r="E39" s="164">
        <v>22</v>
      </c>
      <c r="F39" s="162"/>
      <c r="G39" s="162"/>
      <c r="H39" s="162"/>
      <c r="I39" s="162"/>
      <c r="J39" s="162"/>
      <c r="K39" s="162"/>
      <c r="L39" s="162"/>
      <c r="M39" s="162"/>
      <c r="N39" s="161"/>
      <c r="O39" s="161"/>
      <c r="P39" s="161"/>
      <c r="Q39" s="161"/>
      <c r="R39" s="162"/>
      <c r="S39" s="162"/>
      <c r="T39" s="162"/>
      <c r="U39" s="162"/>
      <c r="V39" s="162"/>
      <c r="W39" s="162"/>
      <c r="X39" s="152"/>
      <c r="Y39" s="152"/>
      <c r="Z39" s="152"/>
      <c r="AA39" s="152"/>
      <c r="AB39" s="152"/>
      <c r="AC39" s="152"/>
      <c r="AD39" s="152"/>
      <c r="AE39" s="152" t="s">
        <v>120</v>
      </c>
      <c r="AF39" s="152">
        <v>5</v>
      </c>
      <c r="AG39" s="152"/>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row>
    <row r="40" spans="1:58" outlineLevel="1" x14ac:dyDescent="0.25">
      <c r="A40" s="180">
        <v>19</v>
      </c>
      <c r="B40" s="181" t="s">
        <v>158</v>
      </c>
      <c r="C40" s="189" t="s">
        <v>159</v>
      </c>
      <c r="D40" s="182" t="s">
        <v>110</v>
      </c>
      <c r="E40" s="183">
        <v>18</v>
      </c>
      <c r="F40" s="184"/>
      <c r="G40" s="185">
        <f>ROUND(E40*F40,2)</f>
        <v>0</v>
      </c>
      <c r="H40" s="184"/>
      <c r="I40" s="185">
        <f>ROUND(E40*H40,2)</f>
        <v>0</v>
      </c>
      <c r="J40" s="184"/>
      <c r="K40" s="185">
        <f>ROUND(E40*J40,2)</f>
        <v>0</v>
      </c>
      <c r="L40" s="185">
        <v>21</v>
      </c>
      <c r="M40" s="185">
        <f>G40*(1+L40/100)</f>
        <v>0</v>
      </c>
      <c r="N40" s="183">
        <v>0</v>
      </c>
      <c r="O40" s="183">
        <f>ROUND(E40*N40,2)</f>
        <v>0</v>
      </c>
      <c r="P40" s="183">
        <v>0</v>
      </c>
      <c r="Q40" s="183">
        <f>ROUND(E40*P40,2)</f>
        <v>0</v>
      </c>
      <c r="R40" s="186" t="s">
        <v>101</v>
      </c>
      <c r="S40" s="162">
        <v>5.0500000000000003E-2</v>
      </c>
      <c r="T40" s="162">
        <f>ROUND(E40*S40,2)</f>
        <v>0.91</v>
      </c>
      <c r="U40" s="162"/>
      <c r="V40" s="162" t="s">
        <v>111</v>
      </c>
      <c r="W40" s="162" t="s">
        <v>102</v>
      </c>
      <c r="X40" s="152"/>
      <c r="Y40" s="152"/>
      <c r="Z40" s="152"/>
      <c r="AA40" s="152"/>
      <c r="AB40" s="152"/>
      <c r="AC40" s="152"/>
      <c r="AD40" s="152"/>
      <c r="AE40" s="152" t="s">
        <v>112</v>
      </c>
      <c r="AF40" s="152"/>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row>
    <row r="41" spans="1:58" outlineLevel="1" x14ac:dyDescent="0.25">
      <c r="A41" s="180">
        <v>20</v>
      </c>
      <c r="B41" s="181" t="s">
        <v>160</v>
      </c>
      <c r="C41" s="189" t="s">
        <v>161</v>
      </c>
      <c r="D41" s="182" t="s">
        <v>110</v>
      </c>
      <c r="E41" s="183">
        <v>8</v>
      </c>
      <c r="F41" s="184"/>
      <c r="G41" s="185">
        <f>ROUND(E41*F41,2)</f>
        <v>0</v>
      </c>
      <c r="H41" s="184"/>
      <c r="I41" s="185">
        <f>ROUND(E41*H41,2)</f>
        <v>0</v>
      </c>
      <c r="J41" s="184"/>
      <c r="K41" s="185">
        <f>ROUND(E41*J41,2)</f>
        <v>0</v>
      </c>
      <c r="L41" s="185">
        <v>21</v>
      </c>
      <c r="M41" s="185">
        <f>G41*(1+L41/100)</f>
        <v>0</v>
      </c>
      <c r="N41" s="183">
        <v>0</v>
      </c>
      <c r="O41" s="183">
        <f>ROUND(E41*N41,2)</f>
        <v>0</v>
      </c>
      <c r="P41" s="183">
        <v>0</v>
      </c>
      <c r="Q41" s="183">
        <f>ROUND(E41*P41,2)</f>
        <v>0</v>
      </c>
      <c r="R41" s="186" t="s">
        <v>101</v>
      </c>
      <c r="S41" s="162">
        <v>0</v>
      </c>
      <c r="T41" s="162">
        <f>ROUND(E41*S41,2)</f>
        <v>0</v>
      </c>
      <c r="U41" s="162"/>
      <c r="V41" s="162" t="s">
        <v>127</v>
      </c>
      <c r="W41" s="162" t="s">
        <v>102</v>
      </c>
      <c r="X41" s="152"/>
      <c r="Y41" s="152"/>
      <c r="Z41" s="152"/>
      <c r="AA41" s="152"/>
      <c r="AB41" s="152"/>
      <c r="AC41" s="152"/>
      <c r="AD41" s="152"/>
      <c r="AE41" s="152" t="s">
        <v>128</v>
      </c>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row>
    <row r="42" spans="1:58" outlineLevel="1" x14ac:dyDescent="0.25">
      <c r="A42" s="173">
        <v>21</v>
      </c>
      <c r="B42" s="174" t="s">
        <v>162</v>
      </c>
      <c r="C42" s="190" t="s">
        <v>163</v>
      </c>
      <c r="D42" s="175" t="s">
        <v>110</v>
      </c>
      <c r="E42" s="176">
        <v>8</v>
      </c>
      <c r="F42" s="177"/>
      <c r="G42" s="178">
        <f>ROUND(E42*F42,2)</f>
        <v>0</v>
      </c>
      <c r="H42" s="177"/>
      <c r="I42" s="178">
        <f>ROUND(E42*H42,2)</f>
        <v>0</v>
      </c>
      <c r="J42" s="177"/>
      <c r="K42" s="178">
        <f>ROUND(E42*J42,2)</f>
        <v>0</v>
      </c>
      <c r="L42" s="178">
        <v>21</v>
      </c>
      <c r="M42" s="178">
        <f>G42*(1+L42/100)</f>
        <v>0</v>
      </c>
      <c r="N42" s="176">
        <v>0</v>
      </c>
      <c r="O42" s="176">
        <f>ROUND(E42*N42,2)</f>
        <v>0</v>
      </c>
      <c r="P42" s="176">
        <v>0</v>
      </c>
      <c r="Q42" s="176">
        <f>ROUND(E42*P42,2)</f>
        <v>0</v>
      </c>
      <c r="R42" s="179" t="s">
        <v>101</v>
      </c>
      <c r="S42" s="162">
        <v>2.5000000000000001E-2</v>
      </c>
      <c r="T42" s="162">
        <f>ROUND(E42*S42,2)</f>
        <v>0.2</v>
      </c>
      <c r="U42" s="162"/>
      <c r="V42" s="162" t="s">
        <v>111</v>
      </c>
      <c r="W42" s="162" t="s">
        <v>102</v>
      </c>
      <c r="X42" s="152"/>
      <c r="Y42" s="152"/>
      <c r="Z42" s="152"/>
      <c r="AA42" s="152"/>
      <c r="AB42" s="152"/>
      <c r="AC42" s="152"/>
      <c r="AD42" s="152"/>
      <c r="AE42" s="152" t="s">
        <v>112</v>
      </c>
      <c r="AF42" s="152"/>
      <c r="AG42" s="152"/>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row>
    <row r="43" spans="1:58" outlineLevel="2" x14ac:dyDescent="0.25">
      <c r="A43" s="159"/>
      <c r="B43" s="160"/>
      <c r="C43" s="191" t="s">
        <v>164</v>
      </c>
      <c r="D43" s="163"/>
      <c r="E43" s="164">
        <v>8</v>
      </c>
      <c r="F43" s="162"/>
      <c r="G43" s="162"/>
      <c r="H43" s="162"/>
      <c r="I43" s="162"/>
      <c r="J43" s="162"/>
      <c r="K43" s="162"/>
      <c r="L43" s="162"/>
      <c r="M43" s="162"/>
      <c r="N43" s="161"/>
      <c r="O43" s="161"/>
      <c r="P43" s="161"/>
      <c r="Q43" s="161"/>
      <c r="R43" s="162"/>
      <c r="S43" s="162"/>
      <c r="T43" s="162"/>
      <c r="U43" s="162"/>
      <c r="V43" s="162"/>
      <c r="W43" s="162"/>
      <c r="X43" s="152"/>
      <c r="Y43" s="152"/>
      <c r="Z43" s="152"/>
      <c r="AA43" s="152"/>
      <c r="AB43" s="152"/>
      <c r="AC43" s="152"/>
      <c r="AD43" s="152"/>
      <c r="AE43" s="152" t="s">
        <v>120</v>
      </c>
      <c r="AF43" s="152">
        <v>5</v>
      </c>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row>
    <row r="44" spans="1:58" outlineLevel="1" x14ac:dyDescent="0.25">
      <c r="A44" s="180">
        <v>22</v>
      </c>
      <c r="B44" s="181" t="s">
        <v>165</v>
      </c>
      <c r="C44" s="189" t="s">
        <v>166</v>
      </c>
      <c r="D44" s="182" t="s">
        <v>116</v>
      </c>
      <c r="E44" s="183">
        <v>21</v>
      </c>
      <c r="F44" s="184"/>
      <c r="G44" s="185">
        <f>ROUND(E44*F44,2)</f>
        <v>0</v>
      </c>
      <c r="H44" s="184"/>
      <c r="I44" s="185">
        <f>ROUND(E44*H44,2)</f>
        <v>0</v>
      </c>
      <c r="J44" s="184"/>
      <c r="K44" s="185">
        <f>ROUND(E44*J44,2)</f>
        <v>0</v>
      </c>
      <c r="L44" s="185">
        <v>21</v>
      </c>
      <c r="M44" s="185">
        <f>G44*(1+L44/100)</f>
        <v>0</v>
      </c>
      <c r="N44" s="183">
        <v>0</v>
      </c>
      <c r="O44" s="183">
        <f>ROUND(E44*N44,2)</f>
        <v>0</v>
      </c>
      <c r="P44" s="183">
        <v>0</v>
      </c>
      <c r="Q44" s="183">
        <f>ROUND(E44*P44,2)</f>
        <v>0</v>
      </c>
      <c r="R44" s="186" t="s">
        <v>101</v>
      </c>
      <c r="S44" s="162">
        <v>8.2170000000000007E-2</v>
      </c>
      <c r="T44" s="162">
        <f>ROUND(E44*S44,2)</f>
        <v>1.73</v>
      </c>
      <c r="U44" s="162"/>
      <c r="V44" s="162" t="s">
        <v>111</v>
      </c>
      <c r="W44" s="162" t="s">
        <v>102</v>
      </c>
      <c r="X44" s="152"/>
      <c r="Y44" s="152"/>
      <c r="Z44" s="152"/>
      <c r="AA44" s="152"/>
      <c r="AB44" s="152"/>
      <c r="AC44" s="152"/>
      <c r="AD44" s="152"/>
      <c r="AE44" s="152" t="s">
        <v>112</v>
      </c>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row>
    <row r="45" spans="1:58" outlineLevel="1" x14ac:dyDescent="0.25">
      <c r="A45" s="173">
        <v>23</v>
      </c>
      <c r="B45" s="174" t="s">
        <v>167</v>
      </c>
      <c r="C45" s="190" t="s">
        <v>168</v>
      </c>
      <c r="D45" s="175" t="s">
        <v>110</v>
      </c>
      <c r="E45" s="176">
        <v>21</v>
      </c>
      <c r="F45" s="177"/>
      <c r="G45" s="178">
        <f>ROUND(E45*F45,2)</f>
        <v>0</v>
      </c>
      <c r="H45" s="177"/>
      <c r="I45" s="178">
        <f>ROUND(E45*H45,2)</f>
        <v>0</v>
      </c>
      <c r="J45" s="177"/>
      <c r="K45" s="178">
        <f>ROUND(E45*J45,2)</f>
        <v>0</v>
      </c>
      <c r="L45" s="178">
        <v>21</v>
      </c>
      <c r="M45" s="178">
        <f>G45*(1+L45/100)</f>
        <v>0</v>
      </c>
      <c r="N45" s="176">
        <v>0</v>
      </c>
      <c r="O45" s="176">
        <f>ROUND(E45*N45,2)</f>
        <v>0</v>
      </c>
      <c r="P45" s="176">
        <v>0</v>
      </c>
      <c r="Q45" s="176">
        <f>ROUND(E45*P45,2)</f>
        <v>0</v>
      </c>
      <c r="R45" s="179" t="s">
        <v>101</v>
      </c>
      <c r="S45" s="162">
        <v>0</v>
      </c>
      <c r="T45" s="162">
        <f>ROUND(E45*S45,2)</f>
        <v>0</v>
      </c>
      <c r="U45" s="162"/>
      <c r="V45" s="162" t="s">
        <v>127</v>
      </c>
      <c r="W45" s="162" t="s">
        <v>102</v>
      </c>
      <c r="X45" s="152"/>
      <c r="Y45" s="152"/>
      <c r="Z45" s="152"/>
      <c r="AA45" s="152"/>
      <c r="AB45" s="152"/>
      <c r="AC45" s="152"/>
      <c r="AD45" s="152"/>
      <c r="AE45" s="152" t="s">
        <v>128</v>
      </c>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row>
    <row r="46" spans="1:58" outlineLevel="2" x14ac:dyDescent="0.25">
      <c r="A46" s="159"/>
      <c r="B46" s="160"/>
      <c r="C46" s="191" t="s">
        <v>169</v>
      </c>
      <c r="D46" s="163"/>
      <c r="E46" s="164">
        <v>21</v>
      </c>
      <c r="F46" s="162"/>
      <c r="G46" s="162"/>
      <c r="H46" s="162"/>
      <c r="I46" s="162"/>
      <c r="J46" s="162"/>
      <c r="K46" s="162"/>
      <c r="L46" s="162"/>
      <c r="M46" s="162"/>
      <c r="N46" s="161"/>
      <c r="O46" s="161"/>
      <c r="P46" s="161"/>
      <c r="Q46" s="161"/>
      <c r="R46" s="162"/>
      <c r="S46" s="162"/>
      <c r="T46" s="162"/>
      <c r="U46" s="162"/>
      <c r="V46" s="162"/>
      <c r="W46" s="162"/>
      <c r="X46" s="152"/>
      <c r="Y46" s="152"/>
      <c r="Z46" s="152"/>
      <c r="AA46" s="152"/>
      <c r="AB46" s="152"/>
      <c r="AC46" s="152"/>
      <c r="AD46" s="152"/>
      <c r="AE46" s="152" t="s">
        <v>120</v>
      </c>
      <c r="AF46" s="152">
        <v>5</v>
      </c>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row>
    <row r="47" spans="1:58" ht="20.399999999999999" outlineLevel="1" x14ac:dyDescent="0.25">
      <c r="A47" s="180">
        <v>24</v>
      </c>
      <c r="B47" s="181" t="s">
        <v>170</v>
      </c>
      <c r="C47" s="189" t="s">
        <v>171</v>
      </c>
      <c r="D47" s="182" t="s">
        <v>116</v>
      </c>
      <c r="E47" s="183">
        <v>3</v>
      </c>
      <c r="F47" s="184"/>
      <c r="G47" s="185">
        <f>ROUND(E47*F47,2)</f>
        <v>0</v>
      </c>
      <c r="H47" s="184"/>
      <c r="I47" s="185">
        <f>ROUND(E47*H47,2)</f>
        <v>0</v>
      </c>
      <c r="J47" s="184"/>
      <c r="K47" s="185">
        <f>ROUND(E47*J47,2)</f>
        <v>0</v>
      </c>
      <c r="L47" s="185">
        <v>21</v>
      </c>
      <c r="M47" s="185">
        <f>G47*(1+L47/100)</f>
        <v>0</v>
      </c>
      <c r="N47" s="183">
        <v>0</v>
      </c>
      <c r="O47" s="183">
        <f>ROUND(E47*N47,2)</f>
        <v>0</v>
      </c>
      <c r="P47" s="183">
        <v>0</v>
      </c>
      <c r="Q47" s="183">
        <f>ROUND(E47*P47,2)</f>
        <v>0</v>
      </c>
      <c r="R47" s="186" t="s">
        <v>101</v>
      </c>
      <c r="S47" s="162">
        <v>0</v>
      </c>
      <c r="T47" s="162">
        <f>ROUND(E47*S47,2)</f>
        <v>0</v>
      </c>
      <c r="U47" s="162"/>
      <c r="V47" s="162" t="s">
        <v>127</v>
      </c>
      <c r="W47" s="162" t="s">
        <v>102</v>
      </c>
      <c r="X47" s="152"/>
      <c r="Y47" s="152"/>
      <c r="Z47" s="152"/>
      <c r="AA47" s="152"/>
      <c r="AB47" s="152"/>
      <c r="AC47" s="152"/>
      <c r="AD47" s="152"/>
      <c r="AE47" s="152" t="s">
        <v>128</v>
      </c>
      <c r="AF47" s="152"/>
      <c r="AG47" s="152"/>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row>
    <row r="48" spans="1:58" outlineLevel="1" x14ac:dyDescent="0.25">
      <c r="A48" s="173">
        <v>25</v>
      </c>
      <c r="B48" s="174" t="s">
        <v>172</v>
      </c>
      <c r="C48" s="190" t="s">
        <v>173</v>
      </c>
      <c r="D48" s="175" t="s">
        <v>116</v>
      </c>
      <c r="E48" s="176">
        <v>3</v>
      </c>
      <c r="F48" s="177"/>
      <c r="G48" s="178">
        <f>ROUND(E48*F48,2)</f>
        <v>0</v>
      </c>
      <c r="H48" s="177"/>
      <c r="I48" s="178">
        <f>ROUND(E48*H48,2)</f>
        <v>0</v>
      </c>
      <c r="J48" s="177"/>
      <c r="K48" s="178">
        <f>ROUND(E48*J48,2)</f>
        <v>0</v>
      </c>
      <c r="L48" s="178">
        <v>21</v>
      </c>
      <c r="M48" s="178">
        <f>G48*(1+L48/100)</f>
        <v>0</v>
      </c>
      <c r="N48" s="176">
        <v>0</v>
      </c>
      <c r="O48" s="176">
        <f>ROUND(E48*N48,2)</f>
        <v>0</v>
      </c>
      <c r="P48" s="176">
        <v>0</v>
      </c>
      <c r="Q48" s="176">
        <f>ROUND(E48*P48,2)</f>
        <v>0</v>
      </c>
      <c r="R48" s="179" t="s">
        <v>101</v>
      </c>
      <c r="S48" s="162">
        <v>0.1</v>
      </c>
      <c r="T48" s="162">
        <f>ROUND(E48*S48,2)</f>
        <v>0.3</v>
      </c>
      <c r="U48" s="162"/>
      <c r="V48" s="162" t="s">
        <v>111</v>
      </c>
      <c r="W48" s="162" t="s">
        <v>102</v>
      </c>
      <c r="X48" s="152"/>
      <c r="Y48" s="152"/>
      <c r="Z48" s="152"/>
      <c r="AA48" s="152"/>
      <c r="AB48" s="152"/>
      <c r="AC48" s="152"/>
      <c r="AD48" s="152"/>
      <c r="AE48" s="152" t="s">
        <v>112</v>
      </c>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row>
    <row r="49" spans="1:58" outlineLevel="2" x14ac:dyDescent="0.25">
      <c r="A49" s="159"/>
      <c r="B49" s="160"/>
      <c r="C49" s="191" t="s">
        <v>174</v>
      </c>
      <c r="D49" s="163"/>
      <c r="E49" s="164">
        <v>3</v>
      </c>
      <c r="F49" s="162"/>
      <c r="G49" s="162"/>
      <c r="H49" s="162"/>
      <c r="I49" s="162"/>
      <c r="J49" s="162"/>
      <c r="K49" s="162"/>
      <c r="L49" s="162"/>
      <c r="M49" s="162"/>
      <c r="N49" s="161"/>
      <c r="O49" s="161"/>
      <c r="P49" s="161"/>
      <c r="Q49" s="161"/>
      <c r="R49" s="162"/>
      <c r="S49" s="162"/>
      <c r="T49" s="162"/>
      <c r="U49" s="162"/>
      <c r="V49" s="162"/>
      <c r="W49" s="162"/>
      <c r="X49" s="152"/>
      <c r="Y49" s="152"/>
      <c r="Z49" s="152"/>
      <c r="AA49" s="152"/>
      <c r="AB49" s="152"/>
      <c r="AC49" s="152"/>
      <c r="AD49" s="152"/>
      <c r="AE49" s="152" t="s">
        <v>120</v>
      </c>
      <c r="AF49" s="152">
        <v>5</v>
      </c>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row>
    <row r="50" spans="1:58" outlineLevel="1" x14ac:dyDescent="0.25">
      <c r="A50" s="180">
        <v>26</v>
      </c>
      <c r="B50" s="181" t="s">
        <v>175</v>
      </c>
      <c r="C50" s="189" t="s">
        <v>176</v>
      </c>
      <c r="D50" s="182" t="s">
        <v>110</v>
      </c>
      <c r="E50" s="183">
        <v>5</v>
      </c>
      <c r="F50" s="184"/>
      <c r="G50" s="185">
        <f>ROUND(E50*F50,2)</f>
        <v>0</v>
      </c>
      <c r="H50" s="184"/>
      <c r="I50" s="185">
        <f>ROUND(E50*H50,2)</f>
        <v>0</v>
      </c>
      <c r="J50" s="184"/>
      <c r="K50" s="185">
        <f>ROUND(E50*J50,2)</f>
        <v>0</v>
      </c>
      <c r="L50" s="185">
        <v>21</v>
      </c>
      <c r="M50" s="185">
        <f>G50*(1+L50/100)</f>
        <v>0</v>
      </c>
      <c r="N50" s="183">
        <v>1.2999999999999999E-4</v>
      </c>
      <c r="O50" s="183">
        <f>ROUND(E50*N50,2)</f>
        <v>0</v>
      </c>
      <c r="P50" s="183">
        <v>0</v>
      </c>
      <c r="Q50" s="183">
        <f>ROUND(E50*P50,2)</f>
        <v>0</v>
      </c>
      <c r="R50" s="186" t="s">
        <v>101</v>
      </c>
      <c r="S50" s="162">
        <v>0.37</v>
      </c>
      <c r="T50" s="162">
        <f>ROUND(E50*S50,2)</f>
        <v>1.85</v>
      </c>
      <c r="U50" s="162"/>
      <c r="V50" s="162" t="s">
        <v>111</v>
      </c>
      <c r="W50" s="162" t="s">
        <v>102</v>
      </c>
      <c r="X50" s="152"/>
      <c r="Y50" s="152"/>
      <c r="Z50" s="152"/>
      <c r="AA50" s="152"/>
      <c r="AB50" s="152"/>
      <c r="AC50" s="152"/>
      <c r="AD50" s="152"/>
      <c r="AE50" s="152" t="s">
        <v>112</v>
      </c>
      <c r="AF50" s="152"/>
      <c r="AG50" s="152"/>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row>
    <row r="51" spans="1:58" outlineLevel="1" x14ac:dyDescent="0.25">
      <c r="A51" s="173">
        <v>27</v>
      </c>
      <c r="B51" s="174" t="s">
        <v>177</v>
      </c>
      <c r="C51" s="190" t="s">
        <v>178</v>
      </c>
      <c r="D51" s="175" t="s">
        <v>179</v>
      </c>
      <c r="E51" s="176">
        <v>1</v>
      </c>
      <c r="F51" s="177"/>
      <c r="G51" s="178">
        <f>ROUND(E51*F51,2)</f>
        <v>0</v>
      </c>
      <c r="H51" s="177"/>
      <c r="I51" s="178">
        <f>ROUND(E51*H51,2)</f>
        <v>0</v>
      </c>
      <c r="J51" s="177"/>
      <c r="K51" s="178">
        <f>ROUND(E51*J51,2)</f>
        <v>0</v>
      </c>
      <c r="L51" s="178">
        <v>21</v>
      </c>
      <c r="M51" s="178">
        <f>G51*(1+L51/100)</f>
        <v>0</v>
      </c>
      <c r="N51" s="176">
        <v>0</v>
      </c>
      <c r="O51" s="176">
        <f>ROUND(E51*N51,2)</f>
        <v>0</v>
      </c>
      <c r="P51" s="176">
        <v>0</v>
      </c>
      <c r="Q51" s="176">
        <f>ROUND(E51*P51,2)</f>
        <v>0</v>
      </c>
      <c r="R51" s="179" t="s">
        <v>101</v>
      </c>
      <c r="S51" s="162">
        <v>0</v>
      </c>
      <c r="T51" s="162">
        <f>ROUND(E51*S51,2)</f>
        <v>0</v>
      </c>
      <c r="U51" s="162"/>
      <c r="V51" s="162" t="s">
        <v>127</v>
      </c>
      <c r="W51" s="162" t="s">
        <v>102</v>
      </c>
      <c r="X51" s="152"/>
      <c r="Y51" s="152"/>
      <c r="Z51" s="152"/>
      <c r="AA51" s="152"/>
      <c r="AB51" s="152"/>
      <c r="AC51" s="152"/>
      <c r="AD51" s="152"/>
      <c r="AE51" s="152" t="s">
        <v>128</v>
      </c>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row>
    <row r="52" spans="1:58" outlineLevel="2" x14ac:dyDescent="0.25">
      <c r="A52" s="159"/>
      <c r="B52" s="160"/>
      <c r="C52" s="251" t="s">
        <v>180</v>
      </c>
      <c r="D52" s="252"/>
      <c r="E52" s="252"/>
      <c r="F52" s="252"/>
      <c r="G52" s="252"/>
      <c r="H52" s="162"/>
      <c r="I52" s="162"/>
      <c r="J52" s="162"/>
      <c r="K52" s="162"/>
      <c r="L52" s="162"/>
      <c r="M52" s="162"/>
      <c r="N52" s="161"/>
      <c r="O52" s="161"/>
      <c r="P52" s="161"/>
      <c r="Q52" s="161"/>
      <c r="R52" s="162"/>
      <c r="S52" s="162"/>
      <c r="T52" s="162"/>
      <c r="U52" s="162"/>
      <c r="V52" s="162"/>
      <c r="W52" s="162"/>
      <c r="X52" s="152"/>
      <c r="Y52" s="152"/>
      <c r="Z52" s="152"/>
      <c r="AA52" s="152"/>
      <c r="AB52" s="152"/>
      <c r="AC52" s="152"/>
      <c r="AD52" s="152"/>
      <c r="AE52" s="152" t="s">
        <v>107</v>
      </c>
      <c r="AF52" s="152"/>
      <c r="AG52" s="152"/>
      <c r="AH52" s="152"/>
      <c r="AI52" s="152"/>
      <c r="AJ52" s="152"/>
      <c r="AK52" s="152"/>
      <c r="AL52" s="152"/>
      <c r="AM52" s="152"/>
      <c r="AN52" s="152"/>
      <c r="AO52" s="152"/>
      <c r="AP52" s="152"/>
      <c r="AQ52" s="152"/>
      <c r="AR52" s="152"/>
      <c r="AS52" s="152"/>
      <c r="AT52" s="152"/>
      <c r="AU52" s="152"/>
      <c r="AV52" s="152"/>
      <c r="AW52" s="152"/>
      <c r="AX52" s="152"/>
      <c r="AY52" s="187" t="str">
        <f>C52</f>
        <v>koordinace časové souoslednosti, návazností hranic dodávek a montáží, sběr technických podkladů od navazujících profesí.</v>
      </c>
      <c r="AZ52" s="152"/>
      <c r="BA52" s="152"/>
      <c r="BB52" s="152"/>
      <c r="BC52" s="152"/>
      <c r="BD52" s="152"/>
      <c r="BE52" s="152"/>
      <c r="BF52" s="152"/>
    </row>
    <row r="53" spans="1:58" outlineLevel="1" x14ac:dyDescent="0.25">
      <c r="A53" s="173">
        <v>28</v>
      </c>
      <c r="B53" s="174" t="s">
        <v>181</v>
      </c>
      <c r="C53" s="190" t="s">
        <v>182</v>
      </c>
      <c r="D53" s="175" t="s">
        <v>110</v>
      </c>
      <c r="E53" s="176">
        <v>1</v>
      </c>
      <c r="F53" s="177"/>
      <c r="G53" s="178">
        <f>ROUND(E53*F53,2)</f>
        <v>0</v>
      </c>
      <c r="H53" s="177"/>
      <c r="I53" s="178">
        <f>ROUND(E53*H53,2)</f>
        <v>0</v>
      </c>
      <c r="J53" s="177"/>
      <c r="K53" s="178">
        <f>ROUND(E53*J53,2)</f>
        <v>0</v>
      </c>
      <c r="L53" s="178">
        <v>21</v>
      </c>
      <c r="M53" s="178">
        <f>G53*(1+L53/100)</f>
        <v>0</v>
      </c>
      <c r="N53" s="176">
        <v>0</v>
      </c>
      <c r="O53" s="176">
        <f>ROUND(E53*N53,2)</f>
        <v>0</v>
      </c>
      <c r="P53" s="176">
        <v>0</v>
      </c>
      <c r="Q53" s="176">
        <f>ROUND(E53*P53,2)</f>
        <v>0</v>
      </c>
      <c r="R53" s="179" t="s">
        <v>101</v>
      </c>
      <c r="S53" s="162">
        <v>0</v>
      </c>
      <c r="T53" s="162">
        <f>ROUND(E53*S53,2)</f>
        <v>0</v>
      </c>
      <c r="U53" s="162"/>
      <c r="V53" s="162" t="s">
        <v>127</v>
      </c>
      <c r="W53" s="162" t="s">
        <v>102</v>
      </c>
      <c r="X53" s="152"/>
      <c r="Y53" s="152"/>
      <c r="Z53" s="152"/>
      <c r="AA53" s="152"/>
      <c r="AB53" s="152"/>
      <c r="AC53" s="152"/>
      <c r="AD53" s="152"/>
      <c r="AE53" s="152" t="s">
        <v>128</v>
      </c>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row>
    <row r="54" spans="1:58" outlineLevel="2" x14ac:dyDescent="0.25">
      <c r="A54" s="159"/>
      <c r="B54" s="160"/>
      <c r="C54" s="251" t="s">
        <v>183</v>
      </c>
      <c r="D54" s="252"/>
      <c r="E54" s="252"/>
      <c r="F54" s="252"/>
      <c r="G54" s="252"/>
      <c r="H54" s="162"/>
      <c r="I54" s="162"/>
      <c r="J54" s="162"/>
      <c r="K54" s="162"/>
      <c r="L54" s="162"/>
      <c r="M54" s="162"/>
      <c r="N54" s="161"/>
      <c r="O54" s="161"/>
      <c r="P54" s="161"/>
      <c r="Q54" s="161"/>
      <c r="R54" s="162"/>
      <c r="S54" s="162"/>
      <c r="T54" s="162"/>
      <c r="U54" s="162"/>
      <c r="V54" s="162"/>
      <c r="W54" s="162"/>
      <c r="X54" s="152"/>
      <c r="Y54" s="152"/>
      <c r="Z54" s="152"/>
      <c r="AA54" s="152"/>
      <c r="AB54" s="152"/>
      <c r="AC54" s="152"/>
      <c r="AD54" s="152"/>
      <c r="AE54" s="152" t="s">
        <v>107</v>
      </c>
      <c r="AF54" s="152"/>
      <c r="AG54" s="152"/>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row>
    <row r="55" spans="1:58" outlineLevel="1" x14ac:dyDescent="0.25">
      <c r="A55" s="180">
        <v>29</v>
      </c>
      <c r="B55" s="181" t="s">
        <v>184</v>
      </c>
      <c r="C55" s="189" t="s">
        <v>185</v>
      </c>
      <c r="D55" s="182" t="s">
        <v>186</v>
      </c>
      <c r="E55" s="183">
        <v>1</v>
      </c>
      <c r="F55" s="184"/>
      <c r="G55" s="185">
        <f>ROUND(E55*F55,2)</f>
        <v>0</v>
      </c>
      <c r="H55" s="184"/>
      <c r="I55" s="185">
        <f>ROUND(E55*H55,2)</f>
        <v>0</v>
      </c>
      <c r="J55" s="184"/>
      <c r="K55" s="185">
        <f>ROUND(E55*J55,2)</f>
        <v>0</v>
      </c>
      <c r="L55" s="185">
        <v>21</v>
      </c>
      <c r="M55" s="185">
        <f>G55*(1+L55/100)</f>
        <v>0</v>
      </c>
      <c r="N55" s="183">
        <v>0</v>
      </c>
      <c r="O55" s="183">
        <f>ROUND(E55*N55,2)</f>
        <v>0</v>
      </c>
      <c r="P55" s="183">
        <v>0</v>
      </c>
      <c r="Q55" s="183">
        <f>ROUND(E55*P55,2)</f>
        <v>0</v>
      </c>
      <c r="R55" s="186" t="s">
        <v>101</v>
      </c>
      <c r="S55" s="162">
        <v>0</v>
      </c>
      <c r="T55" s="162">
        <f>ROUND(E55*S55,2)</f>
        <v>0</v>
      </c>
      <c r="U55" s="162"/>
      <c r="V55" s="162" t="s">
        <v>111</v>
      </c>
      <c r="W55" s="162" t="s">
        <v>102</v>
      </c>
      <c r="X55" s="152"/>
      <c r="Y55" s="152"/>
      <c r="Z55" s="152"/>
      <c r="AA55" s="152"/>
      <c r="AB55" s="152"/>
      <c r="AC55" s="152"/>
      <c r="AD55" s="152"/>
      <c r="AE55" s="152" t="s">
        <v>112</v>
      </c>
      <c r="AF55" s="152"/>
      <c r="AG55" s="152"/>
      <c r="AH55" s="152"/>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row>
    <row r="56" spans="1:58" outlineLevel="1" x14ac:dyDescent="0.25">
      <c r="A56" s="180">
        <v>30</v>
      </c>
      <c r="B56" s="181" t="s">
        <v>187</v>
      </c>
      <c r="C56" s="189" t="s">
        <v>188</v>
      </c>
      <c r="D56" s="182" t="s">
        <v>186</v>
      </c>
      <c r="E56" s="183">
        <v>1</v>
      </c>
      <c r="F56" s="184"/>
      <c r="G56" s="185">
        <f>ROUND(E56*F56,2)</f>
        <v>0</v>
      </c>
      <c r="H56" s="184"/>
      <c r="I56" s="185">
        <f>ROUND(E56*H56,2)</f>
        <v>0</v>
      </c>
      <c r="J56" s="184"/>
      <c r="K56" s="185">
        <f>ROUND(E56*J56,2)</f>
        <v>0</v>
      </c>
      <c r="L56" s="185">
        <v>21</v>
      </c>
      <c r="M56" s="185">
        <f>G56*(1+L56/100)</f>
        <v>0</v>
      </c>
      <c r="N56" s="183">
        <v>0</v>
      </c>
      <c r="O56" s="183">
        <f>ROUND(E56*N56,2)</f>
        <v>0</v>
      </c>
      <c r="P56" s="183">
        <v>0</v>
      </c>
      <c r="Q56" s="183">
        <f>ROUND(E56*P56,2)</f>
        <v>0</v>
      </c>
      <c r="R56" s="186" t="s">
        <v>101</v>
      </c>
      <c r="S56" s="162">
        <v>0</v>
      </c>
      <c r="T56" s="162">
        <f>ROUND(E56*S56,2)</f>
        <v>0</v>
      </c>
      <c r="U56" s="162"/>
      <c r="V56" s="162" t="s">
        <v>111</v>
      </c>
      <c r="W56" s="162" t="s">
        <v>102</v>
      </c>
      <c r="X56" s="152"/>
      <c r="Y56" s="152"/>
      <c r="Z56" s="152"/>
      <c r="AA56" s="152"/>
      <c r="AB56" s="152"/>
      <c r="AC56" s="152"/>
      <c r="AD56" s="152"/>
      <c r="AE56" s="152" t="s">
        <v>112</v>
      </c>
      <c r="AF56" s="152"/>
      <c r="AG56" s="152"/>
      <c r="AH56" s="152"/>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row>
    <row r="57" spans="1:58" outlineLevel="1" x14ac:dyDescent="0.25">
      <c r="A57" s="173">
        <v>31</v>
      </c>
      <c r="B57" s="174" t="s">
        <v>189</v>
      </c>
      <c r="C57" s="190" t="s">
        <v>190</v>
      </c>
      <c r="D57" s="175" t="s">
        <v>186</v>
      </c>
      <c r="E57" s="176">
        <v>1</v>
      </c>
      <c r="F57" s="177"/>
      <c r="G57" s="178">
        <f>ROUND(E57*F57,2)</f>
        <v>0</v>
      </c>
      <c r="H57" s="177"/>
      <c r="I57" s="178">
        <f>ROUND(E57*H57,2)</f>
        <v>0</v>
      </c>
      <c r="J57" s="177"/>
      <c r="K57" s="178">
        <f>ROUND(E57*J57,2)</f>
        <v>0</v>
      </c>
      <c r="L57" s="178">
        <v>21</v>
      </c>
      <c r="M57" s="178">
        <f>G57*(1+L57/100)</f>
        <v>0</v>
      </c>
      <c r="N57" s="176">
        <v>0</v>
      </c>
      <c r="O57" s="176">
        <f>ROUND(E57*N57,2)</f>
        <v>0</v>
      </c>
      <c r="P57" s="176">
        <v>0</v>
      </c>
      <c r="Q57" s="176">
        <f>ROUND(E57*P57,2)</f>
        <v>0</v>
      </c>
      <c r="R57" s="179" t="s">
        <v>101</v>
      </c>
      <c r="S57" s="162">
        <v>0</v>
      </c>
      <c r="T57" s="162">
        <f>ROUND(E57*S57,2)</f>
        <v>0</v>
      </c>
      <c r="U57" s="162"/>
      <c r="V57" s="162" t="s">
        <v>191</v>
      </c>
      <c r="W57" s="162" t="s">
        <v>102</v>
      </c>
      <c r="X57" s="152"/>
      <c r="Y57" s="152"/>
      <c r="Z57" s="152"/>
      <c r="AA57" s="152"/>
      <c r="AB57" s="152"/>
      <c r="AC57" s="152"/>
      <c r="AD57" s="152"/>
      <c r="AE57" s="152" t="s">
        <v>192</v>
      </c>
      <c r="AF57" s="152"/>
      <c r="AG57" s="152"/>
      <c r="AH57" s="152"/>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row>
    <row r="58" spans="1:58" outlineLevel="2" x14ac:dyDescent="0.25">
      <c r="A58" s="159"/>
      <c r="B58" s="160"/>
      <c r="C58" s="251" t="s">
        <v>193</v>
      </c>
      <c r="D58" s="252"/>
      <c r="E58" s="252"/>
      <c r="F58" s="252"/>
      <c r="G58" s="252"/>
      <c r="H58" s="162"/>
      <c r="I58" s="162"/>
      <c r="J58" s="162"/>
      <c r="K58" s="162"/>
      <c r="L58" s="162"/>
      <c r="M58" s="162"/>
      <c r="N58" s="161"/>
      <c r="O58" s="161"/>
      <c r="P58" s="161"/>
      <c r="Q58" s="161"/>
      <c r="R58" s="162"/>
      <c r="S58" s="162"/>
      <c r="T58" s="162"/>
      <c r="U58" s="162"/>
      <c r="V58" s="162"/>
      <c r="W58" s="162"/>
      <c r="X58" s="152"/>
      <c r="Y58" s="152"/>
      <c r="Z58" s="152"/>
      <c r="AA58" s="152"/>
      <c r="AB58" s="152"/>
      <c r="AC58" s="152"/>
      <c r="AD58" s="152"/>
      <c r="AE58" s="152" t="s">
        <v>107</v>
      </c>
      <c r="AF58" s="152"/>
      <c r="AG58" s="152"/>
      <c r="AH58" s="152"/>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row>
    <row r="59" spans="1:58" outlineLevel="1" x14ac:dyDescent="0.25">
      <c r="A59" s="180">
        <v>32</v>
      </c>
      <c r="B59" s="181" t="s">
        <v>194</v>
      </c>
      <c r="C59" s="189" t="s">
        <v>195</v>
      </c>
      <c r="D59" s="182" t="s">
        <v>196</v>
      </c>
      <c r="E59" s="183">
        <v>80</v>
      </c>
      <c r="F59" s="184"/>
      <c r="G59" s="185">
        <f>ROUND(E59*F59,2)</f>
        <v>0</v>
      </c>
      <c r="H59" s="184"/>
      <c r="I59" s="185">
        <f>ROUND(E59*H59,2)</f>
        <v>0</v>
      </c>
      <c r="J59" s="184"/>
      <c r="K59" s="185">
        <f>ROUND(E59*J59,2)</f>
        <v>0</v>
      </c>
      <c r="L59" s="185">
        <v>21</v>
      </c>
      <c r="M59" s="185">
        <f>G59*(1+L59/100)</f>
        <v>0</v>
      </c>
      <c r="N59" s="183">
        <v>0</v>
      </c>
      <c r="O59" s="183">
        <f>ROUND(E59*N59,2)</f>
        <v>0</v>
      </c>
      <c r="P59" s="183">
        <v>0</v>
      </c>
      <c r="Q59" s="183">
        <f>ROUND(E59*P59,2)</f>
        <v>0</v>
      </c>
      <c r="R59" s="186" t="s">
        <v>101</v>
      </c>
      <c r="S59" s="162">
        <v>0</v>
      </c>
      <c r="T59" s="162">
        <f>ROUND(E59*S59,2)</f>
        <v>0</v>
      </c>
      <c r="U59" s="162"/>
      <c r="V59" s="162" t="s">
        <v>127</v>
      </c>
      <c r="W59" s="162" t="s">
        <v>102</v>
      </c>
      <c r="X59" s="152"/>
      <c r="Y59" s="152"/>
      <c r="Z59" s="152"/>
      <c r="AA59" s="152"/>
      <c r="AB59" s="152"/>
      <c r="AC59" s="152"/>
      <c r="AD59" s="152"/>
      <c r="AE59" s="152" t="s">
        <v>128</v>
      </c>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row>
    <row r="60" spans="1:58" outlineLevel="1" x14ac:dyDescent="0.25">
      <c r="A60" s="173">
        <v>33</v>
      </c>
      <c r="B60" s="174" t="s">
        <v>197</v>
      </c>
      <c r="C60" s="190" t="s">
        <v>198</v>
      </c>
      <c r="D60" s="175" t="s">
        <v>199</v>
      </c>
      <c r="E60" s="176">
        <v>1</v>
      </c>
      <c r="F60" s="177"/>
      <c r="G60" s="178">
        <f>ROUND(E60*F60,2)</f>
        <v>0</v>
      </c>
      <c r="H60" s="177"/>
      <c r="I60" s="178">
        <f>ROUND(E60*H60,2)</f>
        <v>0</v>
      </c>
      <c r="J60" s="177"/>
      <c r="K60" s="178">
        <f>ROUND(E60*J60,2)</f>
        <v>0</v>
      </c>
      <c r="L60" s="178">
        <v>21</v>
      </c>
      <c r="M60" s="178">
        <f>G60*(1+L60/100)</f>
        <v>0</v>
      </c>
      <c r="N60" s="176">
        <v>0</v>
      </c>
      <c r="O60" s="176">
        <f>ROUND(E60*N60,2)</f>
        <v>0</v>
      </c>
      <c r="P60" s="176">
        <v>0</v>
      </c>
      <c r="Q60" s="176">
        <f>ROUND(E60*P60,2)</f>
        <v>0</v>
      </c>
      <c r="R60" s="179" t="s">
        <v>101</v>
      </c>
      <c r="S60" s="162">
        <v>1</v>
      </c>
      <c r="T60" s="162">
        <f>ROUND(E60*S60,2)</f>
        <v>1</v>
      </c>
      <c r="U60" s="162"/>
      <c r="V60" s="162" t="s">
        <v>64</v>
      </c>
      <c r="W60" s="162" t="s">
        <v>102</v>
      </c>
      <c r="X60" s="152"/>
      <c r="Y60" s="152"/>
      <c r="Z60" s="152"/>
      <c r="AA60" s="152"/>
      <c r="AB60" s="152"/>
      <c r="AC60" s="152"/>
      <c r="AD60" s="152"/>
      <c r="AE60" s="152" t="s">
        <v>103</v>
      </c>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row>
    <row r="61" spans="1:58" outlineLevel="2" x14ac:dyDescent="0.25">
      <c r="A61" s="159"/>
      <c r="B61" s="160"/>
      <c r="C61" s="251" t="s">
        <v>200</v>
      </c>
      <c r="D61" s="252"/>
      <c r="E61" s="252"/>
      <c r="F61" s="252"/>
      <c r="G61" s="252"/>
      <c r="H61" s="162"/>
      <c r="I61" s="162"/>
      <c r="J61" s="162"/>
      <c r="K61" s="162"/>
      <c r="L61" s="162"/>
      <c r="M61" s="162"/>
      <c r="N61" s="161"/>
      <c r="O61" s="161"/>
      <c r="P61" s="161"/>
      <c r="Q61" s="161"/>
      <c r="R61" s="162"/>
      <c r="S61" s="162"/>
      <c r="T61" s="162"/>
      <c r="U61" s="162"/>
      <c r="V61" s="162"/>
      <c r="W61" s="162"/>
      <c r="X61" s="152"/>
      <c r="Y61" s="152"/>
      <c r="Z61" s="152"/>
      <c r="AA61" s="152"/>
      <c r="AB61" s="152"/>
      <c r="AC61" s="152"/>
      <c r="AD61" s="152"/>
      <c r="AE61" s="152" t="s">
        <v>107</v>
      </c>
      <c r="AF61" s="152"/>
      <c r="AG61" s="152"/>
      <c r="AH61" s="152"/>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row>
    <row r="62" spans="1:58" x14ac:dyDescent="0.25">
      <c r="A62" s="3"/>
      <c r="B62" s="4"/>
      <c r="C62" s="192"/>
      <c r="D62" s="6"/>
      <c r="E62" s="3"/>
      <c r="F62" s="3"/>
      <c r="G62" s="3"/>
      <c r="H62" s="3"/>
      <c r="I62" s="3"/>
      <c r="J62" s="3"/>
      <c r="K62" s="3"/>
      <c r="L62" s="3"/>
      <c r="M62" s="3"/>
      <c r="N62" s="3"/>
      <c r="O62" s="3"/>
      <c r="P62" s="3"/>
      <c r="Q62" s="3"/>
      <c r="R62" s="3"/>
      <c r="S62" s="3"/>
      <c r="T62" s="3"/>
      <c r="U62" s="3"/>
      <c r="V62" s="3"/>
      <c r="W62" s="3"/>
      <c r="AC62">
        <v>15</v>
      </c>
      <c r="AD62">
        <v>21</v>
      </c>
      <c r="AE62" t="s">
        <v>84</v>
      </c>
    </row>
    <row r="63" spans="1:58" x14ac:dyDescent="0.25">
      <c r="A63" s="155"/>
      <c r="B63" s="156" t="s">
        <v>29</v>
      </c>
      <c r="C63" s="193"/>
      <c r="D63" s="157"/>
      <c r="E63" s="158"/>
      <c r="F63" s="158"/>
      <c r="G63" s="172">
        <f>G8+G12+G18</f>
        <v>0</v>
      </c>
      <c r="H63" s="3"/>
      <c r="I63" s="3"/>
      <c r="J63" s="3"/>
      <c r="K63" s="3"/>
      <c r="L63" s="3"/>
      <c r="M63" s="3"/>
      <c r="N63" s="3"/>
      <c r="O63" s="3"/>
      <c r="P63" s="3"/>
      <c r="Q63" s="3"/>
      <c r="R63" s="3"/>
      <c r="S63" s="3"/>
      <c r="T63" s="3"/>
      <c r="U63" s="3"/>
      <c r="V63" s="3"/>
      <c r="W63" s="3"/>
      <c r="AC63">
        <f>SUMIF(L7:L61,AC62,G7:G61)</f>
        <v>0</v>
      </c>
      <c r="AD63">
        <f>SUMIF(L7:L61,AD62,G7:G61)</f>
        <v>0</v>
      </c>
      <c r="AE63" t="s">
        <v>201</v>
      </c>
    </row>
    <row r="64" spans="1:58" x14ac:dyDescent="0.25">
      <c r="C64" s="194"/>
      <c r="D64" s="10"/>
      <c r="AE64" t="s">
        <v>202</v>
      </c>
    </row>
    <row r="65" spans="4:4" x14ac:dyDescent="0.25">
      <c r="D65" s="10"/>
    </row>
    <row r="66" spans="4:4" x14ac:dyDescent="0.25">
      <c r="D66" s="10"/>
    </row>
    <row r="67" spans="4:4" x14ac:dyDescent="0.25">
      <c r="D67" s="10"/>
    </row>
    <row r="68" spans="4:4" x14ac:dyDescent="0.25">
      <c r="D68" s="10"/>
    </row>
    <row r="69" spans="4:4" x14ac:dyDescent="0.25">
      <c r="D69" s="10"/>
    </row>
    <row r="70" spans="4:4" x14ac:dyDescent="0.25">
      <c r="D70" s="10"/>
    </row>
    <row r="71" spans="4:4" x14ac:dyDescent="0.25">
      <c r="D71" s="10"/>
    </row>
    <row r="72" spans="4:4" x14ac:dyDescent="0.25">
      <c r="D72" s="10"/>
    </row>
    <row r="73" spans="4:4" x14ac:dyDescent="0.25">
      <c r="D73" s="10"/>
    </row>
    <row r="74" spans="4:4" x14ac:dyDescent="0.25">
      <c r="D74" s="10"/>
    </row>
    <row r="75" spans="4:4" x14ac:dyDescent="0.25">
      <c r="D75" s="10"/>
    </row>
    <row r="76" spans="4:4" x14ac:dyDescent="0.25">
      <c r="D76" s="10"/>
    </row>
    <row r="77" spans="4:4" x14ac:dyDescent="0.25">
      <c r="D77" s="10"/>
    </row>
    <row r="78" spans="4:4" x14ac:dyDescent="0.25">
      <c r="D78" s="10"/>
    </row>
    <row r="79" spans="4:4" x14ac:dyDescent="0.25">
      <c r="D79" s="10"/>
    </row>
    <row r="80" spans="4:4" x14ac:dyDescent="0.25">
      <c r="D80" s="10"/>
    </row>
    <row r="81" spans="4:4" x14ac:dyDescent="0.25">
      <c r="D81" s="10"/>
    </row>
    <row r="82" spans="4:4" x14ac:dyDescent="0.25">
      <c r="D82" s="10"/>
    </row>
    <row r="83" spans="4:4" x14ac:dyDescent="0.25">
      <c r="D83" s="10"/>
    </row>
    <row r="84" spans="4:4" x14ac:dyDescent="0.25">
      <c r="D84" s="10"/>
    </row>
    <row r="85" spans="4:4" x14ac:dyDescent="0.25">
      <c r="D85" s="10"/>
    </row>
    <row r="86" spans="4:4" x14ac:dyDescent="0.25">
      <c r="D86" s="10"/>
    </row>
    <row r="87" spans="4:4" x14ac:dyDescent="0.25">
      <c r="D87" s="10"/>
    </row>
    <row r="88" spans="4:4" x14ac:dyDescent="0.25">
      <c r="D88" s="10"/>
    </row>
    <row r="89" spans="4:4" x14ac:dyDescent="0.25">
      <c r="D89" s="10"/>
    </row>
    <row r="90" spans="4:4" x14ac:dyDescent="0.25">
      <c r="D90" s="10"/>
    </row>
    <row r="91" spans="4:4" x14ac:dyDescent="0.25">
      <c r="D91" s="10"/>
    </row>
    <row r="92" spans="4:4" x14ac:dyDescent="0.25">
      <c r="D92" s="10"/>
    </row>
    <row r="93" spans="4:4" x14ac:dyDescent="0.25">
      <c r="D93" s="10"/>
    </row>
    <row r="94" spans="4:4" x14ac:dyDescent="0.25">
      <c r="D94" s="10"/>
    </row>
    <row r="95" spans="4:4" x14ac:dyDescent="0.25">
      <c r="D95" s="10"/>
    </row>
    <row r="96" spans="4:4" x14ac:dyDescent="0.25">
      <c r="D96" s="10"/>
    </row>
    <row r="97" spans="4:4" x14ac:dyDescent="0.25">
      <c r="D97" s="10"/>
    </row>
    <row r="98" spans="4:4" x14ac:dyDescent="0.25">
      <c r="D98" s="10"/>
    </row>
    <row r="99" spans="4:4" x14ac:dyDescent="0.25">
      <c r="D99" s="10"/>
    </row>
    <row r="100" spans="4:4" x14ac:dyDescent="0.25">
      <c r="D100" s="10"/>
    </row>
    <row r="101" spans="4:4" x14ac:dyDescent="0.25">
      <c r="D101" s="10"/>
    </row>
    <row r="102" spans="4:4" x14ac:dyDescent="0.25">
      <c r="D102" s="10"/>
    </row>
    <row r="103" spans="4:4" x14ac:dyDescent="0.25">
      <c r="D103" s="10"/>
    </row>
    <row r="104" spans="4:4" x14ac:dyDescent="0.25">
      <c r="D104" s="10"/>
    </row>
    <row r="105" spans="4:4" x14ac:dyDescent="0.25">
      <c r="D105" s="10"/>
    </row>
    <row r="106" spans="4:4" x14ac:dyDescent="0.25">
      <c r="D106" s="10"/>
    </row>
    <row r="107" spans="4:4" x14ac:dyDescent="0.25">
      <c r="D107" s="10"/>
    </row>
    <row r="108" spans="4:4" x14ac:dyDescent="0.25">
      <c r="D108" s="10"/>
    </row>
    <row r="109" spans="4:4" x14ac:dyDescent="0.25">
      <c r="D109" s="10"/>
    </row>
    <row r="110" spans="4:4" x14ac:dyDescent="0.25">
      <c r="D110" s="10"/>
    </row>
    <row r="111" spans="4:4" x14ac:dyDescent="0.25">
      <c r="D111" s="10"/>
    </row>
    <row r="112" spans="4:4" x14ac:dyDescent="0.25">
      <c r="D112" s="10"/>
    </row>
    <row r="113" spans="4:4" x14ac:dyDescent="0.25">
      <c r="D113" s="10"/>
    </row>
    <row r="114" spans="4:4" x14ac:dyDescent="0.25">
      <c r="D114" s="10"/>
    </row>
    <row r="115" spans="4:4" x14ac:dyDescent="0.25">
      <c r="D115" s="10"/>
    </row>
    <row r="116" spans="4:4" x14ac:dyDescent="0.25">
      <c r="D116" s="10"/>
    </row>
    <row r="117" spans="4:4" x14ac:dyDescent="0.25">
      <c r="D117" s="10"/>
    </row>
    <row r="118" spans="4:4" x14ac:dyDescent="0.25">
      <c r="D118" s="10"/>
    </row>
    <row r="119" spans="4:4" x14ac:dyDescent="0.25">
      <c r="D119" s="10"/>
    </row>
    <row r="120" spans="4:4" x14ac:dyDescent="0.25">
      <c r="D120" s="10"/>
    </row>
    <row r="121" spans="4:4" x14ac:dyDescent="0.25">
      <c r="D121" s="10"/>
    </row>
    <row r="122" spans="4:4" x14ac:dyDescent="0.25">
      <c r="D122" s="10"/>
    </row>
    <row r="123" spans="4:4" x14ac:dyDescent="0.25">
      <c r="D123" s="10"/>
    </row>
    <row r="124" spans="4:4" x14ac:dyDescent="0.25">
      <c r="D124" s="10"/>
    </row>
    <row r="125" spans="4:4" x14ac:dyDescent="0.25">
      <c r="D125" s="10"/>
    </row>
    <row r="126" spans="4:4" x14ac:dyDescent="0.25">
      <c r="D126" s="10"/>
    </row>
    <row r="127" spans="4:4" x14ac:dyDescent="0.25">
      <c r="D127" s="10"/>
    </row>
    <row r="128" spans="4:4"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formatRows="0"/>
  <mergeCells count="13">
    <mergeCell ref="C14:G14"/>
    <mergeCell ref="A1:G1"/>
    <mergeCell ref="C2:G2"/>
    <mergeCell ref="C3:G3"/>
    <mergeCell ref="C4:G4"/>
    <mergeCell ref="C11:G11"/>
    <mergeCell ref="C61:G61"/>
    <mergeCell ref="C20:G20"/>
    <mergeCell ref="C22:G22"/>
    <mergeCell ref="C28:G28"/>
    <mergeCell ref="C52:G52"/>
    <mergeCell ref="C54:G54"/>
    <mergeCell ref="C58:G58"/>
  </mergeCells>
  <pageMargins left="0.59055118110236204" right="0.196850393700787" top="0.78740157499999996" bottom="0.78740157499999996" header="0.3" footer="0.3"/>
  <pageSetup paperSize="9" fitToHeight="0"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01 25.2.E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25.2.E Pol'!Názvy_tisku</vt:lpstr>
      <vt:lpstr>oadresa</vt:lpstr>
      <vt:lpstr>Stavba!Objednatel</vt:lpstr>
      <vt:lpstr>Stavba!Objekt</vt:lpstr>
      <vt:lpstr>'01 25.2.E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Sladkovský</dc:creator>
  <cp:lastModifiedBy>Jakub Mravec</cp:lastModifiedBy>
  <cp:lastPrinted>2025-11-23T06:05:48Z</cp:lastPrinted>
  <dcterms:created xsi:type="dcterms:W3CDTF">2009-04-08T07:15:50Z</dcterms:created>
  <dcterms:modified xsi:type="dcterms:W3CDTF">2025-11-23T21:21:37Z</dcterms:modified>
</cp:coreProperties>
</file>